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elimber\Desktop\147. sjednica VRH\"/>
    </mc:Choice>
  </mc:AlternateContent>
  <bookViews>
    <workbookView xWindow="720" yWindow="405" windowWidth="27555" windowHeight="12300"/>
  </bookViews>
  <sheets>
    <sheet name="Rekapitulacija tab.II i III" sheetId="1" r:id="rId1"/>
  </sheets>
  <definedNames>
    <definedName name="oraexcel" localSheetId="0">'Rekapitulacija tab.II i III'!$B$7:$T$39</definedName>
    <definedName name="oraexcel_10" localSheetId="0">'Rekapitulacija tab.II i III'!#REF!</definedName>
    <definedName name="oraexcel_11" localSheetId="0">'Rekapitulacija tab.II i III'!$B$21:$T$21</definedName>
    <definedName name="oraexcel_12" localSheetId="0">'Rekapitulacija tab.II i III'!#REF!</definedName>
    <definedName name="oraexcel_13" localSheetId="0">'Rekapitulacija tab.II i III'!#REF!</definedName>
    <definedName name="oraexcel_14" localSheetId="0">'Rekapitulacija tab.II i III'!#REF!</definedName>
    <definedName name="oraexcel_9" localSheetId="0">'Rekapitulacija tab.II i III'!$B$18:$T$18</definedName>
    <definedName name="orana_ex" localSheetId="0">'Rekapitulacija tab.II i III'!$B$2:$T$3</definedName>
    <definedName name="orana_ex_1" localSheetId="0">'Rekapitulacija tab.II i III'!#REF!</definedName>
    <definedName name="orana_ex_3" localSheetId="0">'Rekapitulacija tab.II i III'!#REF!</definedName>
    <definedName name="orana_ex_4" localSheetId="0">'Rekapitulacija tab.II i III'!$B$60:$T$61</definedName>
    <definedName name="orana_ex_5" localSheetId="0">'Rekapitulacija tab.II i III'!$B$44:$I$45</definedName>
    <definedName name="_xlnm.Print_Area" localSheetId="0">'Rekapitulacija tab.II i III'!$A$1:$U$66</definedName>
    <definedName name="_xlnm.Print_Titles" localSheetId="0">'Rekapitulacija tab.II i III'!$A:$C,'Rekapitulacija tab.II i III'!$2:$6</definedName>
  </definedNames>
  <calcPr calcId="162913"/>
</workbook>
</file>

<file path=xl/calcChain.xml><?xml version="1.0" encoding="utf-8"?>
<calcChain xmlns="http://schemas.openxmlformats.org/spreadsheetml/2006/main">
  <c r="C65" i="1" l="1"/>
  <c r="M40" i="1"/>
  <c r="L40" i="1"/>
  <c r="P39" i="1"/>
  <c r="P57" i="1" l="1"/>
  <c r="O57" i="1"/>
  <c r="N57" i="1"/>
  <c r="M57" i="1"/>
  <c r="L57" i="1"/>
  <c r="H57" i="1"/>
  <c r="I49" i="1"/>
  <c r="I50" i="1"/>
  <c r="I51" i="1"/>
  <c r="I52" i="1"/>
  <c r="I53" i="1"/>
  <c r="I54" i="1"/>
  <c r="I55" i="1"/>
  <c r="I56" i="1"/>
  <c r="F57" i="1"/>
  <c r="G57" i="1"/>
  <c r="C57" i="1"/>
  <c r="D55" i="1"/>
  <c r="D54" i="1"/>
  <c r="D53" i="1"/>
  <c r="D52" i="1"/>
  <c r="D51" i="1"/>
  <c r="D50" i="1"/>
  <c r="D49" i="1"/>
  <c r="D57" i="1" l="1"/>
  <c r="I57" i="1"/>
  <c r="T65" i="1" l="1"/>
  <c r="S65" i="1"/>
  <c r="R65" i="1"/>
  <c r="R66" i="1" s="1"/>
  <c r="P65" i="1"/>
  <c r="M65" i="1"/>
  <c r="L65" i="1"/>
  <c r="H65" i="1"/>
  <c r="E65" i="1"/>
  <c r="O40" i="1"/>
  <c r="N40" i="1"/>
  <c r="J40" i="1"/>
  <c r="I40" i="1"/>
  <c r="G40" i="1"/>
  <c r="G63" i="1" s="1"/>
  <c r="G65" i="1" s="1"/>
  <c r="F40" i="1"/>
  <c r="D40" i="1"/>
  <c r="C40" i="1"/>
  <c r="S39" i="1"/>
  <c r="R39" i="1"/>
  <c r="Q39" i="1"/>
  <c r="K39" i="1"/>
  <c r="H39" i="1"/>
  <c r="E39" i="1"/>
  <c r="S38" i="1"/>
  <c r="R38" i="1"/>
  <c r="Q38" i="1"/>
  <c r="P38" i="1"/>
  <c r="K38" i="1"/>
  <c r="H38" i="1"/>
  <c r="E38" i="1"/>
  <c r="S37" i="1"/>
  <c r="R37" i="1"/>
  <c r="Q37" i="1"/>
  <c r="P37" i="1"/>
  <c r="K37" i="1"/>
  <c r="H37" i="1"/>
  <c r="E37" i="1"/>
  <c r="S36" i="1"/>
  <c r="R36" i="1"/>
  <c r="Q36" i="1"/>
  <c r="P36" i="1"/>
  <c r="K36" i="1"/>
  <c r="H36" i="1"/>
  <c r="E36" i="1"/>
  <c r="S35" i="1"/>
  <c r="R35" i="1"/>
  <c r="Q35" i="1"/>
  <c r="P35" i="1"/>
  <c r="K35" i="1"/>
  <c r="H35" i="1"/>
  <c r="E35" i="1"/>
  <c r="S34" i="1"/>
  <c r="R34" i="1"/>
  <c r="Q34" i="1"/>
  <c r="P34" i="1"/>
  <c r="K34" i="1"/>
  <c r="H34" i="1"/>
  <c r="E34" i="1"/>
  <c r="S33" i="1"/>
  <c r="R33" i="1"/>
  <c r="T33" i="1" s="1"/>
  <c r="Q33" i="1"/>
  <c r="P33" i="1"/>
  <c r="K33" i="1"/>
  <c r="H33" i="1"/>
  <c r="E33" i="1"/>
  <c r="S32" i="1"/>
  <c r="R32" i="1"/>
  <c r="Q32" i="1"/>
  <c r="P32" i="1"/>
  <c r="K32" i="1"/>
  <c r="H32" i="1"/>
  <c r="E32" i="1"/>
  <c r="S31" i="1"/>
  <c r="R31" i="1"/>
  <c r="Q31" i="1"/>
  <c r="P31" i="1"/>
  <c r="K31" i="1"/>
  <c r="H31" i="1"/>
  <c r="E31" i="1"/>
  <c r="S30" i="1"/>
  <c r="R30" i="1"/>
  <c r="Q30" i="1"/>
  <c r="P30" i="1"/>
  <c r="K30" i="1"/>
  <c r="H30" i="1"/>
  <c r="E30" i="1"/>
  <c r="S29" i="1"/>
  <c r="R29" i="1"/>
  <c r="Q29" i="1"/>
  <c r="P29" i="1"/>
  <c r="K29" i="1"/>
  <c r="H29" i="1"/>
  <c r="E29" i="1"/>
  <c r="S28" i="1"/>
  <c r="R28" i="1"/>
  <c r="Q28" i="1"/>
  <c r="P28" i="1"/>
  <c r="K28" i="1"/>
  <c r="H28" i="1"/>
  <c r="E28" i="1"/>
  <c r="S27" i="1"/>
  <c r="R27" i="1"/>
  <c r="Q27" i="1"/>
  <c r="P27" i="1"/>
  <c r="K27" i="1"/>
  <c r="H27" i="1"/>
  <c r="E27" i="1"/>
  <c r="S26" i="1"/>
  <c r="R26" i="1"/>
  <c r="Q26" i="1"/>
  <c r="P26" i="1"/>
  <c r="K26" i="1"/>
  <c r="H26" i="1"/>
  <c r="E26" i="1"/>
  <c r="S25" i="1"/>
  <c r="R25" i="1"/>
  <c r="Q25" i="1"/>
  <c r="P25" i="1"/>
  <c r="K25" i="1"/>
  <c r="H25" i="1"/>
  <c r="E25" i="1"/>
  <c r="S24" i="1"/>
  <c r="R24" i="1"/>
  <c r="Q24" i="1"/>
  <c r="P24" i="1"/>
  <c r="K24" i="1"/>
  <c r="H24" i="1"/>
  <c r="E24" i="1"/>
  <c r="S23" i="1"/>
  <c r="R23" i="1"/>
  <c r="Q23" i="1"/>
  <c r="P23" i="1"/>
  <c r="K23" i="1"/>
  <c r="H23" i="1"/>
  <c r="E23" i="1"/>
  <c r="S22" i="1"/>
  <c r="R22" i="1"/>
  <c r="Q22" i="1"/>
  <c r="P22" i="1"/>
  <c r="K22" i="1"/>
  <c r="H22" i="1"/>
  <c r="E22" i="1"/>
  <c r="S21" i="1"/>
  <c r="R21" i="1"/>
  <c r="Q21" i="1"/>
  <c r="P21" i="1"/>
  <c r="K21" i="1"/>
  <c r="H21" i="1"/>
  <c r="E21" i="1"/>
  <c r="S20" i="1"/>
  <c r="R20" i="1"/>
  <c r="Q20" i="1"/>
  <c r="P20" i="1"/>
  <c r="K20" i="1"/>
  <c r="H20" i="1"/>
  <c r="E20" i="1"/>
  <c r="S19" i="1"/>
  <c r="R19" i="1"/>
  <c r="Q19" i="1"/>
  <c r="P19" i="1"/>
  <c r="K19" i="1"/>
  <c r="H19" i="1"/>
  <c r="E19" i="1"/>
  <c r="S18" i="1"/>
  <c r="R18" i="1"/>
  <c r="Q18" i="1"/>
  <c r="P18" i="1"/>
  <c r="K18" i="1"/>
  <c r="H18" i="1"/>
  <c r="E18" i="1"/>
  <c r="S17" i="1"/>
  <c r="R17" i="1"/>
  <c r="Q17" i="1"/>
  <c r="P17" i="1"/>
  <c r="K17" i="1"/>
  <c r="H17" i="1"/>
  <c r="E17" i="1"/>
  <c r="S16" i="1"/>
  <c r="R16" i="1"/>
  <c r="Q16" i="1"/>
  <c r="P16" i="1"/>
  <c r="K16" i="1"/>
  <c r="H16" i="1"/>
  <c r="E16" i="1"/>
  <c r="S15" i="1"/>
  <c r="R15" i="1"/>
  <c r="Q15" i="1"/>
  <c r="P15" i="1"/>
  <c r="K15" i="1"/>
  <c r="H15" i="1"/>
  <c r="E15" i="1"/>
  <c r="S14" i="1"/>
  <c r="R14" i="1"/>
  <c r="Q14" i="1"/>
  <c r="P14" i="1"/>
  <c r="K14" i="1"/>
  <c r="H14" i="1"/>
  <c r="E14" i="1"/>
  <c r="S13" i="1"/>
  <c r="R13" i="1"/>
  <c r="Q13" i="1"/>
  <c r="P13" i="1"/>
  <c r="K13" i="1"/>
  <c r="H13" i="1"/>
  <c r="E13" i="1"/>
  <c r="S12" i="1"/>
  <c r="R12" i="1"/>
  <c r="Q12" i="1"/>
  <c r="P12" i="1"/>
  <c r="K12" i="1"/>
  <c r="H12" i="1"/>
  <c r="E12" i="1"/>
  <c r="S11" i="1"/>
  <c r="R11" i="1"/>
  <c r="Q11" i="1"/>
  <c r="P11" i="1"/>
  <c r="K11" i="1"/>
  <c r="H11" i="1"/>
  <c r="E11" i="1"/>
  <c r="S10" i="1"/>
  <c r="R10" i="1"/>
  <c r="Q10" i="1"/>
  <c r="P10" i="1"/>
  <c r="K10" i="1"/>
  <c r="H10" i="1"/>
  <c r="E10" i="1"/>
  <c r="S9" i="1"/>
  <c r="R9" i="1"/>
  <c r="Q9" i="1"/>
  <c r="P9" i="1"/>
  <c r="K9" i="1"/>
  <c r="H9" i="1"/>
  <c r="E9" i="1"/>
  <c r="S8" i="1"/>
  <c r="R8" i="1"/>
  <c r="Q8" i="1"/>
  <c r="P8" i="1"/>
  <c r="K8" i="1"/>
  <c r="H8" i="1"/>
  <c r="E8" i="1"/>
  <c r="S7" i="1"/>
  <c r="R7" i="1"/>
  <c r="Q7" i="1"/>
  <c r="P7" i="1"/>
  <c r="K7" i="1"/>
  <c r="H7" i="1"/>
  <c r="E7" i="1"/>
  <c r="E40" i="1" l="1"/>
  <c r="H40" i="1"/>
  <c r="S40" i="1"/>
  <c r="P40" i="1"/>
  <c r="T26" i="1"/>
  <c r="R40" i="1"/>
  <c r="T19" i="1"/>
  <c r="T27" i="1"/>
  <c r="T31" i="1"/>
  <c r="T8" i="1"/>
  <c r="T12" i="1"/>
  <c r="T16" i="1"/>
  <c r="T35" i="1"/>
  <c r="T25" i="1"/>
  <c r="T29" i="1"/>
  <c r="T39" i="1"/>
  <c r="N63" i="1"/>
  <c r="N65" i="1" s="1"/>
  <c r="O63" i="1"/>
  <c r="O65" i="1" s="1"/>
  <c r="I63" i="1"/>
  <c r="I65" i="1" s="1"/>
  <c r="T15" i="1"/>
  <c r="J63" i="1"/>
  <c r="J65" i="1" s="1"/>
  <c r="T14" i="1"/>
  <c r="T13" i="1"/>
  <c r="T17" i="1"/>
  <c r="T20" i="1"/>
  <c r="T24" i="1"/>
  <c r="T28" i="1"/>
  <c r="T38" i="1"/>
  <c r="K40" i="1"/>
  <c r="K63" i="1" s="1"/>
  <c r="K65" i="1" s="1"/>
  <c r="T7" i="1"/>
  <c r="D63" i="1"/>
  <c r="D65" i="1" s="1"/>
  <c r="T10" i="1"/>
  <c r="Q40" i="1"/>
  <c r="Q63" i="1" s="1"/>
  <c r="Q65" i="1" s="1"/>
  <c r="T9" i="1"/>
  <c r="T36" i="1"/>
  <c r="F63" i="1"/>
  <c r="F65" i="1" s="1"/>
  <c r="R41" i="1" l="1"/>
  <c r="T40" i="1"/>
</calcChain>
</file>

<file path=xl/connections.xml><?xml version="1.0" encoding="utf-8"?>
<connections xmlns="http://schemas.openxmlformats.org/spreadsheetml/2006/main">
  <connection id="1" name="oraexcel11111111111" type="6" refreshedVersion="3" background="1" saveData="1">
    <textPr sourceFile="C:\test\oraexcel.xls" thousands=".">
      <textFields count="22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oraexcel1111121111" type="6" refreshedVersion="3" background="1" saveData="1">
    <textPr sourceFile="C:\test\oraexcel.xls" thousands=".">
      <textFields count="22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oraexcel31111121111" type="6" refreshedVersion="3" background="1" saveData="1">
    <textPr sourceFile="C:\test\oraexcel.xls" thousands=".">
      <textFields count="22"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orana_ex1211121121111" type="6" refreshedVersion="3" background="1" saveData="1">
    <textPr sourceFile="C:\test\orana_ex.xls" decimal="," thousands=".">
      <textFields count="22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name="orana_ex1211121141" type="6" refreshedVersion="3" background="1" saveData="1">
    <textPr sourceFile="C:\test\orana_ex.xls" decimal="," thousands=".">
      <textFields count="22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name="orana_ex12111211412" type="6" refreshedVersion="3" background="1" saveData="1">
    <textPr sourceFile="C:\test\orana_ex.xls" decimal="," thousands=".">
      <textFields count="22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<sst xmlns="http://schemas.openxmlformats.org/spreadsheetml/2006/main" count="147" uniqueCount="104">
  <si>
    <t xml:space="preserve">TABLICA II.  UZ ODLUKU O OTPISU POTRAŽIVANJA PO KREDITIMA ODOBRENIM OD STRANE BIVŠEG FONDA ZA RAZVOJ I ZAPOŠLJAVANJE 
</t>
  </si>
  <si>
    <t>Partija</t>
  </si>
  <si>
    <t>Iskorišteni
iznos - PLASIRANA SREDSTVA</t>
  </si>
  <si>
    <t>Interkalarna kamata</t>
  </si>
  <si>
    <t>Uplate kamate do 30.09.2018.</t>
  </si>
  <si>
    <t>Stanje na dan 30.9.2018.</t>
  </si>
  <si>
    <t>O T P I S</t>
  </si>
  <si>
    <t>Razlika za uplatu</t>
  </si>
  <si>
    <t>Broj
dužnika</t>
  </si>
  <si>
    <t>Uplate glavnica do 30.09.2018.</t>
  </si>
  <si>
    <t>Uplate glavnica 
do 30.06.2012.</t>
  </si>
  <si>
    <t>Nedospjela glavnica</t>
  </si>
  <si>
    <t>Dospjela glavnica</t>
  </si>
  <si>
    <t>Redovna kamata</t>
  </si>
  <si>
    <t>Zatezna kamata</t>
  </si>
  <si>
    <t xml:space="preserve">Kamate </t>
  </si>
  <si>
    <t>Ukupno</t>
  </si>
  <si>
    <t>30% iskorištenog iznosa</t>
  </si>
  <si>
    <t xml:space="preserve">20% nedospjele glavnice </t>
  </si>
  <si>
    <t>(4+5+6)</t>
  </si>
  <si>
    <t>(7+8+9+10)</t>
  </si>
  <si>
    <t>(1x30%)</t>
  </si>
  <si>
    <t>(4x20%)</t>
  </si>
  <si>
    <t>(1-2-7-8)</t>
  </si>
  <si>
    <t>1.</t>
  </si>
  <si>
    <t>5111003639</t>
  </si>
  <si>
    <t>2.</t>
  </si>
  <si>
    <t>132/73/07</t>
  </si>
  <si>
    <t>150/72/05</t>
  </si>
  <si>
    <t>3.</t>
  </si>
  <si>
    <t>3/3706</t>
  </si>
  <si>
    <t>4.</t>
  </si>
  <si>
    <t>5801000465</t>
  </si>
  <si>
    <t>5.</t>
  </si>
  <si>
    <t>56090001014</t>
  </si>
  <si>
    <t>560900001243</t>
  </si>
  <si>
    <t>6.</t>
  </si>
  <si>
    <t>003697</t>
  </si>
  <si>
    <t>56090001243</t>
  </si>
  <si>
    <t>7.</t>
  </si>
  <si>
    <t>56090001227</t>
  </si>
  <si>
    <t>8.</t>
  </si>
  <si>
    <t>85/46/03</t>
  </si>
  <si>
    <t>9.</t>
  </si>
  <si>
    <t>5901032866</t>
  </si>
  <si>
    <t>10.</t>
  </si>
  <si>
    <t>94/64/06</t>
  </si>
  <si>
    <t>11.</t>
  </si>
  <si>
    <t>123/20/09</t>
  </si>
  <si>
    <t>12.</t>
  </si>
  <si>
    <t>5810104397</t>
  </si>
  <si>
    <t>13.</t>
  </si>
  <si>
    <t>10/2005</t>
  </si>
  <si>
    <t>14.</t>
  </si>
  <si>
    <t>5901033060</t>
  </si>
  <si>
    <t>15.</t>
  </si>
  <si>
    <t>G-FZ-10/03</t>
  </si>
  <si>
    <t>16.</t>
  </si>
  <si>
    <t>999-0998-4311</t>
  </si>
  <si>
    <t>17.</t>
  </si>
  <si>
    <t>26-000400</t>
  </si>
  <si>
    <t>18.</t>
  </si>
  <si>
    <t>7/2/07</t>
  </si>
  <si>
    <t>19.</t>
  </si>
  <si>
    <t>2485003-2200128039</t>
  </si>
  <si>
    <t>20.</t>
  </si>
  <si>
    <t>56090001081</t>
  </si>
  <si>
    <t>21.</t>
  </si>
  <si>
    <t>107/70/06</t>
  </si>
  <si>
    <t>22.</t>
  </si>
  <si>
    <t>87/46/07</t>
  </si>
  <si>
    <t>23.</t>
  </si>
  <si>
    <t>24.</t>
  </si>
  <si>
    <t>5810104918</t>
  </si>
  <si>
    <t>25.</t>
  </si>
  <si>
    <t>8690000586</t>
  </si>
  <si>
    <t>26.</t>
  </si>
  <si>
    <t>5801000682</t>
  </si>
  <si>
    <t>27.</t>
  </si>
  <si>
    <t>003701</t>
  </si>
  <si>
    <t>28.</t>
  </si>
  <si>
    <t>500000101-5901031953</t>
  </si>
  <si>
    <t>29.</t>
  </si>
  <si>
    <t>999-0998-5087</t>
  </si>
  <si>
    <t>30.</t>
  </si>
  <si>
    <t>56090001219</t>
  </si>
  <si>
    <t>130/70/03</t>
  </si>
  <si>
    <t>UKUPNO:</t>
  </si>
  <si>
    <t>UKUPNO TABLICA II.:</t>
  </si>
  <si>
    <t>UKUPNO TABLICA III.:</t>
  </si>
  <si>
    <t>O T P I S
 30% iskorištenog iznosa</t>
  </si>
  <si>
    <t>37000002</t>
  </si>
  <si>
    <t>999-0998-2027</t>
  </si>
  <si>
    <t>999-0998-4993</t>
  </si>
  <si>
    <t>5901031398</t>
  </si>
  <si>
    <t>170/86/07</t>
  </si>
  <si>
    <t>56090001120</t>
  </si>
  <si>
    <t>26-000285</t>
  </si>
  <si>
    <t>G-FZ-03/04</t>
  </si>
  <si>
    <t>TABLICA III. UZ ODLUKU O OTPISU POTRAŽIVANJA PO KREDITIMA ODOBRENIM OD STRANE BIVŠEG FONDA ZA RAZVOJ I ZAPOŠLJAVANJE 
(OTPLAĆENI KREDITI)</t>
  </si>
  <si>
    <t>Dospjela 
glavnica</t>
  </si>
  <si>
    <t xml:space="preserve">Nedospjela glavnica </t>
  </si>
  <si>
    <t>Uplata glavnice do 30.09.2018.</t>
  </si>
  <si>
    <t>Uplate kamate 
do 30.09.2018.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</si>
</sst>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FF3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9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4" borderId="19" xfId="0" applyNumberFormat="1" applyFont="1" applyFill="1" applyBorder="1" applyAlignment="1">
      <alignment horizontal="center" vertical="center" wrapText="1"/>
    </xf>
    <xf numFmtId="49" fontId="7" fillId="4" borderId="20" xfId="0" applyNumberFormat="1" applyFont="1" applyFill="1" applyBorder="1" applyAlignment="1">
      <alignment horizontal="center" vertical="center" wrapText="1"/>
    </xf>
    <xf numFmtId="49" fontId="7" fillId="4" borderId="16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8" fillId="0" borderId="26" xfId="0" applyFont="1" applyBorder="1" applyAlignment="1">
      <alignment horizontal="center" vertical="center"/>
    </xf>
    <xf numFmtId="4" fontId="8" fillId="0" borderId="27" xfId="0" applyNumberFormat="1" applyFont="1" applyBorder="1" applyAlignment="1">
      <alignment vertical="center"/>
    </xf>
    <xf numFmtId="4" fontId="8" fillId="4" borderId="28" xfId="0" applyNumberFormat="1" applyFont="1" applyFill="1" applyBorder="1" applyAlignment="1">
      <alignment vertical="center"/>
    </xf>
    <xf numFmtId="4" fontId="8" fillId="4" borderId="29" xfId="0" applyNumberFormat="1" applyFont="1" applyFill="1" applyBorder="1" applyAlignment="1">
      <alignment vertical="center"/>
    </xf>
    <xf numFmtId="4" fontId="8" fillId="4" borderId="27" xfId="0" applyNumberFormat="1" applyFont="1" applyFill="1" applyBorder="1" applyAlignment="1">
      <alignment vertical="center"/>
    </xf>
    <xf numFmtId="4" fontId="10" fillId="0" borderId="27" xfId="0" applyNumberFormat="1" applyFont="1" applyFill="1" applyBorder="1" applyAlignment="1">
      <alignment vertical="center"/>
    </xf>
    <xf numFmtId="4" fontId="10" fillId="0" borderId="30" xfId="0" applyNumberFormat="1" applyFont="1" applyBorder="1" applyAlignment="1">
      <alignment vertical="center"/>
    </xf>
    <xf numFmtId="4" fontId="10" fillId="0" borderId="31" xfId="0" applyNumberFormat="1" applyFont="1" applyBorder="1" applyAlignment="1">
      <alignment vertical="center"/>
    </xf>
    <xf numFmtId="4" fontId="10" fillId="3" borderId="31" xfId="0" applyNumberFormat="1" applyFont="1" applyFill="1" applyBorder="1" applyAlignment="1">
      <alignment vertical="center"/>
    </xf>
    <xf numFmtId="4" fontId="10" fillId="3" borderId="28" xfId="0" applyNumberFormat="1" applyFont="1" applyFill="1" applyBorder="1" applyAlignment="1">
      <alignment vertical="center"/>
    </xf>
    <xf numFmtId="4" fontId="9" fillId="0" borderId="26" xfId="0" applyNumberFormat="1" applyFont="1" applyFill="1" applyBorder="1" applyAlignment="1">
      <alignment vertical="center"/>
    </xf>
    <xf numFmtId="4" fontId="0" fillId="0" borderId="0" xfId="0" applyNumberFormat="1"/>
    <xf numFmtId="0" fontId="8" fillId="0" borderId="26" xfId="0" applyFont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4" fontId="10" fillId="4" borderId="30" xfId="0" applyNumberFormat="1" applyFont="1" applyFill="1" applyBorder="1" applyAlignment="1">
      <alignment vertical="center"/>
    </xf>
    <xf numFmtId="4" fontId="10" fillId="4" borderId="31" xfId="0" applyNumberFormat="1" applyFont="1" applyFill="1" applyBorder="1" applyAlignment="1">
      <alignment vertical="center"/>
    </xf>
    <xf numFmtId="0" fontId="0" fillId="4" borderId="0" xfId="0" applyFill="1"/>
    <xf numFmtId="0" fontId="10" fillId="4" borderId="26" xfId="0" applyFont="1" applyFill="1" applyBorder="1" applyAlignment="1">
      <alignment horizontal="center" vertical="center"/>
    </xf>
    <xf numFmtId="4" fontId="10" fillId="4" borderId="27" xfId="0" applyNumberFormat="1" applyFont="1" applyFill="1" applyBorder="1" applyAlignment="1">
      <alignment vertical="center"/>
    </xf>
    <xf numFmtId="0" fontId="11" fillId="4" borderId="0" xfId="0" applyFont="1" applyFill="1"/>
    <xf numFmtId="4" fontId="8" fillId="0" borderId="34" xfId="0" applyNumberFormat="1" applyFont="1" applyBorder="1" applyAlignment="1">
      <alignment vertical="center"/>
    </xf>
    <xf numFmtId="4" fontId="8" fillId="4" borderId="35" xfId="0" applyNumberFormat="1" applyFont="1" applyFill="1" applyBorder="1" applyAlignment="1">
      <alignment vertical="center"/>
    </xf>
    <xf numFmtId="4" fontId="8" fillId="4" borderId="36" xfId="0" applyNumberFormat="1" applyFont="1" applyFill="1" applyBorder="1" applyAlignment="1">
      <alignment vertical="center"/>
    </xf>
    <xf numFmtId="4" fontId="8" fillId="4" borderId="34" xfId="0" applyNumberFormat="1" applyFont="1" applyFill="1" applyBorder="1" applyAlignment="1">
      <alignment vertical="center"/>
    </xf>
    <xf numFmtId="4" fontId="10" fillId="0" borderId="34" xfId="0" applyNumberFormat="1" applyFont="1" applyFill="1" applyBorder="1" applyAlignment="1">
      <alignment vertical="center"/>
    </xf>
    <xf numFmtId="4" fontId="10" fillId="0" borderId="37" xfId="0" applyNumberFormat="1" applyFont="1" applyBorder="1" applyAlignment="1">
      <alignment vertical="center"/>
    </xf>
    <xf numFmtId="4" fontId="10" fillId="0" borderId="38" xfId="0" applyNumberFormat="1" applyFont="1" applyBorder="1" applyAlignment="1">
      <alignment vertical="center"/>
    </xf>
    <xf numFmtId="4" fontId="10" fillId="3" borderId="38" xfId="0" applyNumberFormat="1" applyFont="1" applyFill="1" applyBorder="1" applyAlignment="1">
      <alignment vertical="center"/>
    </xf>
    <xf numFmtId="4" fontId="10" fillId="3" borderId="35" xfId="0" applyNumberFormat="1" applyFont="1" applyFill="1" applyBorder="1" applyAlignment="1">
      <alignment vertical="center"/>
    </xf>
    <xf numFmtId="4" fontId="9" fillId="0" borderId="33" xfId="0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4" fontId="12" fillId="5" borderId="23" xfId="0" applyNumberFormat="1" applyFont="1" applyFill="1" applyBorder="1" applyAlignment="1">
      <alignment vertical="center"/>
    </xf>
    <xf numFmtId="4" fontId="12" fillId="5" borderId="6" xfId="0" applyNumberFormat="1" applyFont="1" applyFill="1" applyBorder="1" applyAlignment="1">
      <alignment vertical="center"/>
    </xf>
    <xf numFmtId="4" fontId="12" fillId="5" borderId="7" xfId="0" applyNumberFormat="1" applyFont="1" applyFill="1" applyBorder="1" applyAlignment="1">
      <alignment vertical="center"/>
    </xf>
    <xf numFmtId="4" fontId="9" fillId="5" borderId="23" xfId="0" applyNumberFormat="1" applyFont="1" applyFill="1" applyBorder="1" applyAlignment="1">
      <alignment vertical="center"/>
    </xf>
    <xf numFmtId="4" fontId="9" fillId="5" borderId="6" xfId="0" applyNumberFormat="1" applyFont="1" applyFill="1" applyBorder="1" applyAlignment="1">
      <alignment vertical="center"/>
    </xf>
    <xf numFmtId="4" fontId="9" fillId="6" borderId="2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12" fillId="0" borderId="23" xfId="0" applyNumberFormat="1" applyFont="1" applyBorder="1" applyAlignment="1">
      <alignment vertical="center"/>
    </xf>
    <xf numFmtId="4" fontId="12" fillId="4" borderId="23" xfId="0" applyNumberFormat="1" applyFont="1" applyFill="1" applyBorder="1" applyAlignment="1">
      <alignment vertical="center"/>
    </xf>
    <xf numFmtId="4" fontId="9" fillId="0" borderId="23" xfId="0" applyNumberFormat="1" applyFont="1" applyBorder="1" applyAlignment="1">
      <alignment vertical="center"/>
    </xf>
    <xf numFmtId="4" fontId="9" fillId="0" borderId="23" xfId="0" applyNumberFormat="1" applyFont="1" applyFill="1" applyBorder="1" applyAlignment="1">
      <alignment vertical="center"/>
    </xf>
    <xf numFmtId="4" fontId="12" fillId="0" borderId="23" xfId="0" applyNumberFormat="1" applyFont="1" applyFill="1" applyBorder="1" applyAlignment="1">
      <alignment vertical="center"/>
    </xf>
    <xf numFmtId="4" fontId="12" fillId="5" borderId="17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/>
    </xf>
    <xf numFmtId="4" fontId="8" fillId="4" borderId="31" xfId="0" applyNumberFormat="1" applyFont="1" applyFill="1" applyBorder="1" applyAlignment="1">
      <alignment vertical="center"/>
    </xf>
    <xf numFmtId="0" fontId="8" fillId="4" borderId="27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9" fontId="5" fillId="0" borderId="15" xfId="0" applyNumberFormat="1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7" borderId="19" xfId="0" applyNumberFormat="1" applyFont="1" applyFill="1" applyBorder="1" applyAlignment="1">
      <alignment horizontal="center" vertical="center" wrapText="1"/>
    </xf>
    <xf numFmtId="49" fontId="0" fillId="0" borderId="24" xfId="0" applyNumberFormat="1" applyBorder="1"/>
    <xf numFmtId="49" fontId="0" fillId="0" borderId="15" xfId="0" applyNumberFormat="1" applyBorder="1"/>
    <xf numFmtId="4" fontId="10" fillId="7" borderId="31" xfId="0" applyNumberFormat="1" applyFont="1" applyFill="1" applyBorder="1" applyAlignment="1">
      <alignment vertical="center"/>
    </xf>
    <xf numFmtId="4" fontId="8" fillId="0" borderId="42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" fontId="8" fillId="0" borderId="26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12" fillId="5" borderId="24" xfId="0" applyNumberFormat="1" applyFont="1" applyFill="1" applyBorder="1" applyAlignment="1">
      <alignment vertical="center"/>
    </xf>
    <xf numFmtId="4" fontId="12" fillId="5" borderId="15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4" fontId="10" fillId="3" borderId="32" xfId="0" applyNumberFormat="1" applyFont="1" applyFill="1" applyBorder="1" applyAlignment="1">
      <alignment vertical="center"/>
    </xf>
    <xf numFmtId="4" fontId="10" fillId="3" borderId="39" xfId="0" applyNumberFormat="1" applyFont="1" applyFill="1" applyBorder="1" applyAlignment="1">
      <alignment vertical="center"/>
    </xf>
    <xf numFmtId="9" fontId="5" fillId="8" borderId="11" xfId="0" applyNumberFormat="1" applyFont="1" applyFill="1" applyBorder="1" applyAlignment="1">
      <alignment horizontal="center" vertical="center" wrapText="1"/>
    </xf>
    <xf numFmtId="9" fontId="5" fillId="8" borderId="22" xfId="0" applyNumberFormat="1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49" fontId="3" fillId="8" borderId="18" xfId="0" applyNumberFormat="1" applyFont="1" applyFill="1" applyBorder="1" applyAlignment="1">
      <alignment horizontal="center" vertical="center" wrapText="1"/>
    </xf>
    <xf numFmtId="4" fontId="10" fillId="8" borderId="30" xfId="0" applyNumberFormat="1" applyFont="1" applyFill="1" applyBorder="1" applyAlignment="1">
      <alignment vertical="center"/>
    </xf>
    <xf numFmtId="4" fontId="10" fillId="8" borderId="37" xfId="0" applyNumberFormat="1" applyFont="1" applyFill="1" applyBorder="1" applyAlignment="1">
      <alignment vertical="center"/>
    </xf>
    <xf numFmtId="9" fontId="5" fillId="9" borderId="15" xfId="0" applyNumberFormat="1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49" fontId="3" fillId="9" borderId="16" xfId="0" applyNumberFormat="1" applyFont="1" applyFill="1" applyBorder="1" applyAlignment="1">
      <alignment horizontal="center" vertical="center" wrapText="1"/>
    </xf>
    <xf numFmtId="4" fontId="10" fillId="9" borderId="26" xfId="0" applyNumberFormat="1" applyFont="1" applyFill="1" applyBorder="1" applyAlignment="1">
      <alignment vertical="center"/>
    </xf>
    <xf numFmtId="4" fontId="10" fillId="9" borderId="33" xfId="0" applyNumberFormat="1" applyFont="1" applyFill="1" applyBorder="1" applyAlignment="1">
      <alignment vertical="center"/>
    </xf>
    <xf numFmtId="0" fontId="3" fillId="10" borderId="23" xfId="0" applyFont="1" applyFill="1" applyBorder="1" applyAlignment="1">
      <alignment horizontal="center" vertical="center" wrapText="1"/>
    </xf>
    <xf numFmtId="49" fontId="3" fillId="10" borderId="17" xfId="0" applyNumberFormat="1" applyFont="1" applyFill="1" applyBorder="1" applyAlignment="1">
      <alignment horizontal="center" vertical="center" wrapText="1"/>
    </xf>
    <xf numFmtId="4" fontId="10" fillId="10" borderId="27" xfId="0" applyNumberFormat="1" applyFont="1" applyFill="1" applyBorder="1" applyAlignment="1">
      <alignment vertical="center"/>
    </xf>
    <xf numFmtId="4" fontId="10" fillId="10" borderId="34" xfId="0" applyNumberFormat="1" applyFont="1" applyFill="1" applyBorder="1" applyAlignment="1">
      <alignment vertical="center"/>
    </xf>
    <xf numFmtId="0" fontId="3" fillId="8" borderId="24" xfId="0" applyFont="1" applyFill="1" applyBorder="1" applyAlignment="1">
      <alignment horizontal="center" vertical="center" wrapText="1"/>
    </xf>
    <xf numFmtId="49" fontId="3" fillId="8" borderId="19" xfId="0" applyNumberFormat="1" applyFont="1" applyFill="1" applyBorder="1" applyAlignment="1">
      <alignment horizontal="center" vertical="center" wrapText="1"/>
    </xf>
    <xf numFmtId="4" fontId="10" fillId="8" borderId="31" xfId="0" applyNumberFormat="1" applyFont="1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" fontId="12" fillId="12" borderId="23" xfId="0" applyNumberFormat="1" applyFont="1" applyFill="1" applyBorder="1" applyAlignment="1">
      <alignment vertical="center"/>
    </xf>
    <xf numFmtId="4" fontId="12" fillId="12" borderId="24" xfId="0" applyNumberFormat="1" applyFont="1" applyFill="1" applyBorder="1" applyAlignment="1">
      <alignment vertical="center"/>
    </xf>
    <xf numFmtId="4" fontId="12" fillId="12" borderId="17" xfId="0" applyNumberFormat="1" applyFont="1" applyFill="1" applyBorder="1" applyAlignment="1">
      <alignment vertical="center"/>
    </xf>
    <xf numFmtId="4" fontId="9" fillId="11" borderId="6" xfId="0" applyNumberFormat="1" applyFont="1" applyFill="1" applyBorder="1" applyAlignment="1">
      <alignment vertical="center"/>
    </xf>
    <xf numFmtId="4" fontId="12" fillId="11" borderId="17" xfId="0" applyNumberFormat="1" applyFont="1" applyFill="1" applyBorder="1" applyAlignment="1">
      <alignment vertical="center"/>
    </xf>
    <xf numFmtId="49" fontId="10" fillId="0" borderId="27" xfId="0" applyNumberFormat="1" applyFont="1" applyBorder="1" applyAlignment="1">
      <alignment horizontal="center" vertical="center"/>
    </xf>
    <xf numFmtId="49" fontId="10" fillId="4" borderId="27" xfId="0" applyNumberFormat="1" applyFont="1" applyFill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9" fillId="5" borderId="23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4" borderId="30" xfId="0" applyNumberFormat="1" applyFont="1" applyFill="1" applyBorder="1" applyAlignment="1">
      <alignment horizontal="center" vertical="center"/>
    </xf>
    <xf numFmtId="49" fontId="14" fillId="5" borderId="2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5" fillId="8" borderId="10" xfId="0" applyNumberFormat="1" applyFont="1" applyFill="1" applyBorder="1" applyAlignment="1">
      <alignment horizontal="center" vertical="center" wrapText="1"/>
    </xf>
    <xf numFmtId="49" fontId="5" fillId="8" borderId="17" xfId="0" applyNumberFormat="1" applyFont="1" applyFill="1" applyBorder="1" applyAlignment="1">
      <alignment horizontal="center" vertical="center" wrapText="1"/>
    </xf>
    <xf numFmtId="9" fontId="5" fillId="2" borderId="10" xfId="0" applyNumberFormat="1" applyFont="1" applyFill="1" applyBorder="1" applyAlignment="1">
      <alignment horizontal="center" vertical="center" wrapText="1"/>
    </xf>
    <xf numFmtId="9" fontId="5" fillId="2" borderId="17" xfId="0" applyNumberFormat="1" applyFont="1" applyFill="1" applyBorder="1" applyAlignment="1">
      <alignment horizontal="center"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23" xfId="0" applyNumberFormat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12" fillId="12" borderId="6" xfId="0" applyNumberFormat="1" applyFont="1" applyFill="1" applyBorder="1" applyAlignment="1">
      <alignment horizontal="center" vertical="center"/>
    </xf>
    <xf numFmtId="4" fontId="12" fillId="12" borderId="8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9" fontId="5" fillId="0" borderId="17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2" fillId="1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33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19</xdr:col>
      <xdr:colOff>95250</xdr:colOff>
      <xdr:row>77</xdr:row>
      <xdr:rowOff>76200</xdr:rowOff>
    </xdr:to>
    <xdr:sp macro="" textlink="">
      <xdr:nvSpPr>
        <xdr:cNvPr id="3" name="AutoShape 4"/>
        <xdr:cNvSpPr>
          <a:spLocks noChangeAspect="1" noChangeArrowheads="1"/>
        </xdr:cNvSpPr>
      </xdr:nvSpPr>
      <xdr:spPr bwMode="auto">
        <a:xfrm>
          <a:off x="0" y="13658850"/>
          <a:ext cx="10944225" cy="474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name="orana_ex" connectionId="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orana_ex_4" connectionId="6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oraexcel_9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oraexcel" connectionId="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oraexcel_11" connectionId="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orana_ex_5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2AC2"/>
  </sheetPr>
  <dimension ref="A1:V66"/>
  <sheetViews>
    <sheetView tabSelected="1" zoomScaleNormal="100" zoomScaleSheetLayoutView="100" workbookViewId="0">
      <selection activeCell="V43" sqref="V43"/>
    </sheetView>
  </sheetViews>
  <sheetFormatPr defaultRowHeight="15" x14ac:dyDescent="0.25"/>
  <cols>
    <col min="1" max="1" width="7" style="66" customWidth="1"/>
    <col min="2" max="2" width="46" style="148" customWidth="1"/>
    <col min="3" max="3" width="13.7109375" style="66" customWidth="1"/>
    <col min="4" max="4" width="13.7109375" style="66" hidden="1" customWidth="1"/>
    <col min="5" max="5" width="13.7109375" style="66" customWidth="1"/>
    <col min="6" max="7" width="13.7109375" style="66" hidden="1" customWidth="1"/>
    <col min="8" max="8" width="13.7109375" style="66" customWidth="1"/>
    <col min="9" max="10" width="13.7109375" style="66" hidden="1" customWidth="1"/>
    <col min="11" max="11" width="13.7109375" style="67" hidden="1" customWidth="1"/>
    <col min="12" max="13" width="13.7109375" style="67" customWidth="1"/>
    <col min="14" max="15" width="13.7109375" style="67" hidden="1" customWidth="1"/>
    <col min="16" max="16" width="13.7109375" style="67" customWidth="1"/>
    <col min="17" max="17" width="13.7109375" style="67" hidden="1" customWidth="1"/>
    <col min="18" max="20" width="13.7109375" style="66" customWidth="1"/>
    <col min="22" max="22" width="17.7109375" customWidth="1"/>
  </cols>
  <sheetData>
    <row r="1" spans="1:22" ht="21.75" customHeight="1" thickBot="1" x14ac:dyDescent="0.3">
      <c r="A1" s="168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70"/>
      <c r="U1" s="1"/>
    </row>
    <row r="2" spans="1:22" ht="15.75" customHeight="1" thickBot="1" x14ac:dyDescent="0.3">
      <c r="A2" s="2"/>
      <c r="B2" s="163" t="s">
        <v>1</v>
      </c>
      <c r="C2" s="163" t="s">
        <v>2</v>
      </c>
      <c r="D2" s="163" t="s">
        <v>3</v>
      </c>
      <c r="E2" s="3"/>
      <c r="F2" s="3"/>
      <c r="G2" s="163" t="s">
        <v>4</v>
      </c>
      <c r="H2" s="163"/>
      <c r="I2" s="163"/>
      <c r="J2" s="163"/>
      <c r="K2" s="163"/>
      <c r="L2" s="166" t="s">
        <v>5</v>
      </c>
      <c r="M2" s="167"/>
      <c r="N2" s="4"/>
      <c r="O2" s="4"/>
      <c r="P2" s="173" t="s">
        <v>6</v>
      </c>
      <c r="Q2" s="196"/>
      <c r="R2" s="196"/>
      <c r="S2" s="197"/>
      <c r="T2" s="198" t="s">
        <v>7</v>
      </c>
    </row>
    <row r="3" spans="1:22" ht="48" customHeight="1" thickBot="1" x14ac:dyDescent="0.3">
      <c r="A3" s="5" t="s">
        <v>8</v>
      </c>
      <c r="B3" s="151"/>
      <c r="C3" s="151"/>
      <c r="D3" s="151"/>
      <c r="E3" s="6" t="s">
        <v>9</v>
      </c>
      <c r="F3" s="6" t="s">
        <v>10</v>
      </c>
      <c r="G3" s="164"/>
      <c r="H3" s="164"/>
      <c r="I3" s="164"/>
      <c r="J3" s="164"/>
      <c r="K3" s="164"/>
      <c r="L3" s="178" t="s">
        <v>11</v>
      </c>
      <c r="M3" s="180" t="s">
        <v>12</v>
      </c>
      <c r="N3" s="182" t="s">
        <v>13</v>
      </c>
      <c r="O3" s="184" t="s">
        <v>14</v>
      </c>
      <c r="P3" s="109" t="s">
        <v>15</v>
      </c>
      <c r="Q3" s="186" t="s">
        <v>16</v>
      </c>
      <c r="R3" s="115" t="s">
        <v>17</v>
      </c>
      <c r="S3" s="121" t="s">
        <v>18</v>
      </c>
      <c r="T3" s="199"/>
    </row>
    <row r="4" spans="1:22" ht="15.75" thickBot="1" x14ac:dyDescent="0.3">
      <c r="A4" s="8"/>
      <c r="B4" s="152"/>
      <c r="C4" s="152"/>
      <c r="D4" s="152"/>
      <c r="E4" s="9"/>
      <c r="F4" s="9"/>
      <c r="G4" s="165"/>
      <c r="H4" s="165"/>
      <c r="I4" s="165"/>
      <c r="J4" s="165"/>
      <c r="K4" s="165"/>
      <c r="L4" s="179"/>
      <c r="M4" s="181"/>
      <c r="N4" s="183"/>
      <c r="O4" s="185"/>
      <c r="P4" s="110"/>
      <c r="Q4" s="187"/>
      <c r="R4" s="116">
        <v>0.3</v>
      </c>
      <c r="S4" s="121">
        <v>0.2</v>
      </c>
      <c r="T4" s="200"/>
    </row>
    <row r="5" spans="1:22" ht="16.5" thickBot="1" x14ac:dyDescent="0.3">
      <c r="A5" s="134"/>
      <c r="B5" s="10">
        <v>0</v>
      </c>
      <c r="C5" s="11">
        <v>1</v>
      </c>
      <c r="D5" s="12">
        <v>2</v>
      </c>
      <c r="E5" s="12">
        <v>2</v>
      </c>
      <c r="F5" s="12">
        <v>3</v>
      </c>
      <c r="G5" s="11">
        <v>4</v>
      </c>
      <c r="H5" s="11">
        <v>3</v>
      </c>
      <c r="I5" s="11">
        <v>5</v>
      </c>
      <c r="J5" s="11">
        <v>6</v>
      </c>
      <c r="K5" s="10">
        <v>7</v>
      </c>
      <c r="L5" s="13">
        <v>4</v>
      </c>
      <c r="M5" s="14">
        <v>5</v>
      </c>
      <c r="N5" s="15">
        <v>10</v>
      </c>
      <c r="O5" s="16">
        <v>11</v>
      </c>
      <c r="P5" s="111">
        <v>6</v>
      </c>
      <c r="Q5" s="17">
        <v>7</v>
      </c>
      <c r="R5" s="117">
        <v>7</v>
      </c>
      <c r="S5" s="122">
        <v>8</v>
      </c>
      <c r="T5" s="126">
        <v>9</v>
      </c>
    </row>
    <row r="6" spans="1:22" s="28" customFormat="1" ht="16.5" thickBot="1" x14ac:dyDescent="0.3">
      <c r="A6" s="18"/>
      <c r="B6" s="19"/>
      <c r="C6" s="20"/>
      <c r="D6" s="21"/>
      <c r="E6" s="21"/>
      <c r="F6" s="22"/>
      <c r="G6" s="20"/>
      <c r="H6" s="20"/>
      <c r="I6" s="20"/>
      <c r="J6" s="20"/>
      <c r="K6" s="19" t="s">
        <v>19</v>
      </c>
      <c r="L6" s="23"/>
      <c r="M6" s="24"/>
      <c r="N6" s="25"/>
      <c r="O6" s="26"/>
      <c r="P6" s="112"/>
      <c r="Q6" s="27" t="s">
        <v>20</v>
      </c>
      <c r="R6" s="118" t="s">
        <v>21</v>
      </c>
      <c r="S6" s="123" t="s">
        <v>22</v>
      </c>
      <c r="T6" s="127" t="s">
        <v>23</v>
      </c>
    </row>
    <row r="7" spans="1:22" ht="24" customHeight="1" x14ac:dyDescent="0.25">
      <c r="A7" s="29" t="s">
        <v>24</v>
      </c>
      <c r="B7" s="140" t="s">
        <v>25</v>
      </c>
      <c r="C7" s="30">
        <v>4800000</v>
      </c>
      <c r="D7" s="31"/>
      <c r="E7" s="32">
        <f>+F7+G7</f>
        <v>342857.14</v>
      </c>
      <c r="F7" s="33">
        <v>342857.14</v>
      </c>
      <c r="G7" s="30">
        <v>0</v>
      </c>
      <c r="H7" s="30">
        <f>+I7+J7</f>
        <v>0</v>
      </c>
      <c r="I7" s="30">
        <v>0</v>
      </c>
      <c r="J7" s="30">
        <v>0</v>
      </c>
      <c r="K7" s="34">
        <f>G7+I7+J7</f>
        <v>0</v>
      </c>
      <c r="L7" s="35">
        <v>0</v>
      </c>
      <c r="M7" s="36">
        <v>4457142.8600000003</v>
      </c>
      <c r="N7" s="37">
        <v>0</v>
      </c>
      <c r="O7" s="38">
        <v>1996202.85</v>
      </c>
      <c r="P7" s="113">
        <f>+D7+N7+O7</f>
        <v>1996202.85</v>
      </c>
      <c r="Q7" s="39">
        <f t="shared" ref="Q7:Q39" si="0">L7+M7+N7+O7</f>
        <v>6453345.7100000009</v>
      </c>
      <c r="R7" s="119">
        <f t="shared" ref="R7:R39" si="1">C7*$R$4</f>
        <v>1440000</v>
      </c>
      <c r="S7" s="124">
        <f t="shared" ref="S7:S39" si="2">L7*$S$4</f>
        <v>0</v>
      </c>
      <c r="T7" s="128">
        <f>C7-F7-G7-R7-S7</f>
        <v>3017142.8600000003</v>
      </c>
      <c r="V7" s="40"/>
    </row>
    <row r="8" spans="1:22" ht="24" customHeight="1" x14ac:dyDescent="0.25">
      <c r="A8" s="194" t="s">
        <v>26</v>
      </c>
      <c r="B8" s="140" t="s">
        <v>27</v>
      </c>
      <c r="C8" s="30">
        <v>12000000</v>
      </c>
      <c r="D8" s="31"/>
      <c r="E8" s="32">
        <f t="shared" ref="E8:E39" si="3">+F8+G8</f>
        <v>371266.33</v>
      </c>
      <c r="F8" s="33">
        <v>0</v>
      </c>
      <c r="G8" s="30">
        <v>371266.33</v>
      </c>
      <c r="H8" s="30">
        <f t="shared" ref="H8:H39" si="4">+I8+J8</f>
        <v>237305.1</v>
      </c>
      <c r="I8" s="30">
        <v>0</v>
      </c>
      <c r="J8" s="30">
        <v>237305.1</v>
      </c>
      <c r="K8" s="34">
        <f>G8+I8+J8</f>
        <v>608571.43000000005</v>
      </c>
      <c r="L8" s="35">
        <v>0</v>
      </c>
      <c r="M8" s="36">
        <v>11628733.67</v>
      </c>
      <c r="N8" s="37">
        <v>0</v>
      </c>
      <c r="O8" s="38">
        <v>4069208.15</v>
      </c>
      <c r="P8" s="113">
        <f t="shared" ref="P8:P38" si="5">+D8+N8+O8</f>
        <v>4069208.15</v>
      </c>
      <c r="Q8" s="39">
        <f t="shared" si="0"/>
        <v>15697941.82</v>
      </c>
      <c r="R8" s="119">
        <f t="shared" si="1"/>
        <v>3600000</v>
      </c>
      <c r="S8" s="124">
        <f t="shared" si="2"/>
        <v>0</v>
      </c>
      <c r="T8" s="128">
        <f t="shared" ref="T8:T10" si="6">C8-F8-G8-R8-S8</f>
        <v>8028733.6699999999</v>
      </c>
      <c r="V8" s="40"/>
    </row>
    <row r="9" spans="1:22" ht="24" customHeight="1" x14ac:dyDescent="0.25">
      <c r="A9" s="194"/>
      <c r="B9" s="140" t="s">
        <v>28</v>
      </c>
      <c r="C9" s="30">
        <v>9500000</v>
      </c>
      <c r="D9" s="31"/>
      <c r="E9" s="32">
        <f t="shared" si="3"/>
        <v>2894285.68</v>
      </c>
      <c r="F9" s="33">
        <v>2714285.68</v>
      </c>
      <c r="G9" s="30">
        <v>180000</v>
      </c>
      <c r="H9" s="30">
        <f t="shared" si="4"/>
        <v>339285.71</v>
      </c>
      <c r="I9" s="30">
        <v>0</v>
      </c>
      <c r="J9" s="30">
        <v>339285.71</v>
      </c>
      <c r="K9" s="34">
        <f>G9+I9+J9</f>
        <v>519285.71</v>
      </c>
      <c r="L9" s="35">
        <v>0</v>
      </c>
      <c r="M9" s="36">
        <v>6605714.3200000003</v>
      </c>
      <c r="N9" s="37">
        <v>0</v>
      </c>
      <c r="O9" s="38">
        <v>3519953.97</v>
      </c>
      <c r="P9" s="113">
        <f t="shared" si="5"/>
        <v>3519953.97</v>
      </c>
      <c r="Q9" s="39">
        <f t="shared" si="0"/>
        <v>10125668.290000001</v>
      </c>
      <c r="R9" s="119">
        <f t="shared" si="1"/>
        <v>2850000</v>
      </c>
      <c r="S9" s="124">
        <f t="shared" si="2"/>
        <v>0</v>
      </c>
      <c r="T9" s="128">
        <f t="shared" si="6"/>
        <v>3755714.3200000003</v>
      </c>
      <c r="V9" s="40"/>
    </row>
    <row r="10" spans="1:22" ht="24" customHeight="1" x14ac:dyDescent="0.25">
      <c r="A10" s="29" t="s">
        <v>29</v>
      </c>
      <c r="B10" s="140" t="s">
        <v>30</v>
      </c>
      <c r="C10" s="30">
        <v>1000000</v>
      </c>
      <c r="D10" s="31"/>
      <c r="E10" s="32">
        <f t="shared" si="3"/>
        <v>173675.61</v>
      </c>
      <c r="F10" s="33">
        <v>173675.61</v>
      </c>
      <c r="G10" s="30">
        <v>0</v>
      </c>
      <c r="H10" s="30">
        <f t="shared" si="4"/>
        <v>37102.800000000003</v>
      </c>
      <c r="I10" s="30">
        <v>37102.800000000003</v>
      </c>
      <c r="J10" s="30">
        <v>0</v>
      </c>
      <c r="K10" s="34">
        <f>G10+I10+J10</f>
        <v>37102.800000000003</v>
      </c>
      <c r="L10" s="35">
        <v>448866.24</v>
      </c>
      <c r="M10" s="36">
        <v>377458.15</v>
      </c>
      <c r="N10" s="37">
        <v>55932.69</v>
      </c>
      <c r="O10" s="38">
        <v>32253.54</v>
      </c>
      <c r="P10" s="113">
        <f t="shared" si="5"/>
        <v>88186.23000000001</v>
      </c>
      <c r="Q10" s="39">
        <f t="shared" si="0"/>
        <v>914510.62000000011</v>
      </c>
      <c r="R10" s="119">
        <f t="shared" si="1"/>
        <v>300000</v>
      </c>
      <c r="S10" s="124">
        <f t="shared" si="2"/>
        <v>89773.248000000007</v>
      </c>
      <c r="T10" s="128">
        <f t="shared" si="6"/>
        <v>436551.14199999999</v>
      </c>
      <c r="V10" s="40"/>
    </row>
    <row r="11" spans="1:22" s="45" customFormat="1" ht="24" customHeight="1" x14ac:dyDescent="0.25">
      <c r="A11" s="42" t="s">
        <v>31</v>
      </c>
      <c r="B11" s="141" t="s">
        <v>32</v>
      </c>
      <c r="C11" s="33">
        <v>2300000</v>
      </c>
      <c r="D11" s="31">
        <v>192112.09</v>
      </c>
      <c r="E11" s="32">
        <f t="shared" si="3"/>
        <v>1505288.54</v>
      </c>
      <c r="F11" s="33"/>
      <c r="G11" s="33">
        <v>1505288.54</v>
      </c>
      <c r="H11" s="30">
        <f t="shared" si="4"/>
        <v>361253.76</v>
      </c>
      <c r="I11" s="33">
        <v>336776.25</v>
      </c>
      <c r="J11" s="33">
        <v>24477.51</v>
      </c>
      <c r="K11" s="34">
        <f t="shared" ref="K11:K39" si="7">G11+I11+J11</f>
        <v>1866542.3</v>
      </c>
      <c r="L11" s="43">
        <v>986823.55</v>
      </c>
      <c r="M11" s="44">
        <v>0</v>
      </c>
      <c r="N11" s="37">
        <v>0</v>
      </c>
      <c r="O11" s="38">
        <v>0.16</v>
      </c>
      <c r="P11" s="113">
        <f t="shared" si="5"/>
        <v>192112.25</v>
      </c>
      <c r="Q11" s="39">
        <f t="shared" si="0"/>
        <v>986823.71000000008</v>
      </c>
      <c r="R11" s="119">
        <f t="shared" si="1"/>
        <v>690000</v>
      </c>
      <c r="S11" s="124">
        <f t="shared" si="2"/>
        <v>197364.71000000002</v>
      </c>
      <c r="T11" s="128"/>
      <c r="V11" s="40"/>
    </row>
    <row r="12" spans="1:22" ht="24" customHeight="1" x14ac:dyDescent="0.25">
      <c r="A12" s="194" t="s">
        <v>33</v>
      </c>
      <c r="B12" s="141" t="s">
        <v>34</v>
      </c>
      <c r="C12" s="33">
        <v>10000000</v>
      </c>
      <c r="D12" s="31">
        <v>2026431.95</v>
      </c>
      <c r="E12" s="32">
        <f t="shared" si="3"/>
        <v>0</v>
      </c>
      <c r="F12" s="33"/>
      <c r="G12" s="33">
        <v>0</v>
      </c>
      <c r="H12" s="30">
        <f t="shared" si="4"/>
        <v>0</v>
      </c>
      <c r="I12" s="33">
        <v>0</v>
      </c>
      <c r="J12" s="33">
        <v>0</v>
      </c>
      <c r="K12" s="34">
        <f t="shared" si="7"/>
        <v>0</v>
      </c>
      <c r="L12" s="43">
        <v>6620575.1799999997</v>
      </c>
      <c r="M12" s="44">
        <v>3972345.12</v>
      </c>
      <c r="N12" s="37">
        <v>1067630.42</v>
      </c>
      <c r="O12" s="38">
        <v>235636.6</v>
      </c>
      <c r="P12" s="113">
        <f t="shared" si="5"/>
        <v>3329698.97</v>
      </c>
      <c r="Q12" s="39">
        <f t="shared" si="0"/>
        <v>11896187.32</v>
      </c>
      <c r="R12" s="119">
        <f t="shared" si="1"/>
        <v>3000000</v>
      </c>
      <c r="S12" s="124">
        <f t="shared" si="2"/>
        <v>1324115.0360000001</v>
      </c>
      <c r="T12" s="128">
        <f t="shared" ref="T12:T17" si="8">C12-F12-G12-R12-S12</f>
        <v>5675884.9639999997</v>
      </c>
      <c r="V12" s="40"/>
    </row>
    <row r="13" spans="1:22" ht="24" customHeight="1" x14ac:dyDescent="0.25">
      <c r="A13" s="194"/>
      <c r="B13" s="141" t="s">
        <v>35</v>
      </c>
      <c r="C13" s="33">
        <v>10950000</v>
      </c>
      <c r="D13" s="31">
        <v>592920.30000000005</v>
      </c>
      <c r="E13" s="32">
        <f t="shared" si="3"/>
        <v>0</v>
      </c>
      <c r="F13" s="33"/>
      <c r="G13" s="33">
        <v>0</v>
      </c>
      <c r="H13" s="30">
        <f t="shared" si="4"/>
        <v>0</v>
      </c>
      <c r="I13" s="33">
        <v>0</v>
      </c>
      <c r="J13" s="33">
        <v>0</v>
      </c>
      <c r="K13" s="34">
        <f t="shared" si="7"/>
        <v>0</v>
      </c>
      <c r="L13" s="43">
        <v>8110269.9500000002</v>
      </c>
      <c r="M13" s="44">
        <v>4866162</v>
      </c>
      <c r="N13" s="37">
        <v>1307857.8</v>
      </c>
      <c r="O13" s="38">
        <v>288657.18</v>
      </c>
      <c r="P13" s="113">
        <f t="shared" si="5"/>
        <v>2189435.2800000003</v>
      </c>
      <c r="Q13" s="39">
        <f t="shared" si="0"/>
        <v>14572946.93</v>
      </c>
      <c r="R13" s="119">
        <f t="shared" si="1"/>
        <v>3285000</v>
      </c>
      <c r="S13" s="124">
        <f t="shared" si="2"/>
        <v>1622053.9900000002</v>
      </c>
      <c r="T13" s="128">
        <f t="shared" si="8"/>
        <v>6042946.0099999998</v>
      </c>
      <c r="V13" s="40"/>
    </row>
    <row r="14" spans="1:22" ht="24" customHeight="1" x14ac:dyDescent="0.25">
      <c r="A14" s="194" t="s">
        <v>36</v>
      </c>
      <c r="B14" s="140" t="s">
        <v>37</v>
      </c>
      <c r="C14" s="30">
        <v>11879929</v>
      </c>
      <c r="D14" s="31">
        <v>276866.71999999997</v>
      </c>
      <c r="E14" s="32">
        <f t="shared" si="3"/>
        <v>0</v>
      </c>
      <c r="F14" s="33"/>
      <c r="G14" s="30">
        <v>0</v>
      </c>
      <c r="H14" s="30">
        <f t="shared" si="4"/>
        <v>2463617.2599999998</v>
      </c>
      <c r="I14" s="30">
        <v>2384547.88</v>
      </c>
      <c r="J14" s="30">
        <v>79069.38</v>
      </c>
      <c r="K14" s="34">
        <f t="shared" si="7"/>
        <v>2463617.2599999998</v>
      </c>
      <c r="L14" s="35">
        <v>4817237.1399999997</v>
      </c>
      <c r="M14" s="36">
        <v>7339558.5800000001</v>
      </c>
      <c r="N14" s="37">
        <v>1090653.9099999999</v>
      </c>
      <c r="O14" s="38">
        <v>758493.5</v>
      </c>
      <c r="P14" s="113">
        <f t="shared" si="5"/>
        <v>2126014.13</v>
      </c>
      <c r="Q14" s="39">
        <f t="shared" si="0"/>
        <v>14005943.129999999</v>
      </c>
      <c r="R14" s="119">
        <f t="shared" si="1"/>
        <v>3563978.6999999997</v>
      </c>
      <c r="S14" s="124">
        <f t="shared" si="2"/>
        <v>963447.42799999996</v>
      </c>
      <c r="T14" s="128">
        <f t="shared" si="8"/>
        <v>7352502.8720000004</v>
      </c>
      <c r="V14" s="40"/>
    </row>
    <row r="15" spans="1:22" ht="24" customHeight="1" x14ac:dyDescent="0.25">
      <c r="A15" s="194"/>
      <c r="B15" s="140" t="s">
        <v>38</v>
      </c>
      <c r="C15" s="30">
        <v>39000000</v>
      </c>
      <c r="D15" s="31"/>
      <c r="E15" s="32">
        <f t="shared" si="3"/>
        <v>3585095.1199999996</v>
      </c>
      <c r="F15" s="33">
        <v>653697.34</v>
      </c>
      <c r="G15" s="30">
        <v>2931397.78</v>
      </c>
      <c r="H15" s="30">
        <f t="shared" si="4"/>
        <v>3378566.1399999997</v>
      </c>
      <c r="I15" s="30">
        <v>2736841.42</v>
      </c>
      <c r="J15" s="30">
        <v>641724.72</v>
      </c>
      <c r="K15" s="34">
        <f t="shared" si="7"/>
        <v>6309963.919999999</v>
      </c>
      <c r="L15" s="35">
        <v>14033467.119999999</v>
      </c>
      <c r="M15" s="36">
        <v>21381437.760000002</v>
      </c>
      <c r="N15" s="37">
        <v>3172678.53</v>
      </c>
      <c r="O15" s="38">
        <v>2209626.27</v>
      </c>
      <c r="P15" s="113">
        <f t="shared" si="5"/>
        <v>5382304.7999999998</v>
      </c>
      <c r="Q15" s="39">
        <f t="shared" si="0"/>
        <v>40797209.680000007</v>
      </c>
      <c r="R15" s="119">
        <f t="shared" si="1"/>
        <v>11700000</v>
      </c>
      <c r="S15" s="124">
        <f t="shared" si="2"/>
        <v>2806693.4240000001</v>
      </c>
      <c r="T15" s="128">
        <f t="shared" si="8"/>
        <v>20908211.455999997</v>
      </c>
      <c r="V15" s="40"/>
    </row>
    <row r="16" spans="1:22" ht="24" customHeight="1" x14ac:dyDescent="0.25">
      <c r="A16" s="29" t="s">
        <v>39</v>
      </c>
      <c r="B16" s="140" t="s">
        <v>40</v>
      </c>
      <c r="C16" s="30">
        <v>6000000</v>
      </c>
      <c r="D16" s="31"/>
      <c r="E16" s="32">
        <f t="shared" si="3"/>
        <v>0</v>
      </c>
      <c r="F16" s="33">
        <v>0</v>
      </c>
      <c r="G16" s="30">
        <v>0</v>
      </c>
      <c r="H16" s="30">
        <f t="shared" si="4"/>
        <v>0</v>
      </c>
      <c r="I16" s="30">
        <v>0</v>
      </c>
      <c r="J16" s="30">
        <v>0</v>
      </c>
      <c r="K16" s="34">
        <f t="shared" si="7"/>
        <v>0</v>
      </c>
      <c r="L16" s="35">
        <v>3081464.79</v>
      </c>
      <c r="M16" s="36">
        <v>2918535.21</v>
      </c>
      <c r="N16" s="37">
        <v>1587981.28</v>
      </c>
      <c r="O16" s="38">
        <v>582943.14</v>
      </c>
      <c r="P16" s="113">
        <f t="shared" si="5"/>
        <v>2170924.42</v>
      </c>
      <c r="Q16" s="39">
        <f t="shared" si="0"/>
        <v>8170924.4199999999</v>
      </c>
      <c r="R16" s="119">
        <f t="shared" si="1"/>
        <v>1800000</v>
      </c>
      <c r="S16" s="124">
        <f t="shared" si="2"/>
        <v>616292.95799999998</v>
      </c>
      <c r="T16" s="128">
        <f t="shared" si="8"/>
        <v>3583707.0419999999</v>
      </c>
      <c r="V16" s="40"/>
    </row>
    <row r="17" spans="1:22" ht="24" customHeight="1" x14ac:dyDescent="0.25">
      <c r="A17" s="29" t="s">
        <v>41</v>
      </c>
      <c r="B17" s="140" t="s">
        <v>42</v>
      </c>
      <c r="C17" s="30">
        <v>6500000</v>
      </c>
      <c r="D17" s="31"/>
      <c r="E17" s="32">
        <f t="shared" si="3"/>
        <v>2838233.02</v>
      </c>
      <c r="F17" s="33">
        <v>2838233.02</v>
      </c>
      <c r="G17" s="30">
        <v>0</v>
      </c>
      <c r="H17" s="30">
        <f t="shared" si="4"/>
        <v>0</v>
      </c>
      <c r="I17" s="30">
        <v>0</v>
      </c>
      <c r="J17" s="30">
        <v>0</v>
      </c>
      <c r="K17" s="34">
        <f t="shared" si="7"/>
        <v>0</v>
      </c>
      <c r="L17" s="35">
        <v>0</v>
      </c>
      <c r="M17" s="36">
        <v>3661766.98</v>
      </c>
      <c r="N17" s="37">
        <v>0</v>
      </c>
      <c r="O17" s="38">
        <v>2889032.46</v>
      </c>
      <c r="P17" s="113">
        <f t="shared" si="5"/>
        <v>2889032.46</v>
      </c>
      <c r="Q17" s="39">
        <f t="shared" si="0"/>
        <v>6550799.4399999995</v>
      </c>
      <c r="R17" s="119">
        <f t="shared" si="1"/>
        <v>1950000</v>
      </c>
      <c r="S17" s="124">
        <f t="shared" si="2"/>
        <v>0</v>
      </c>
      <c r="T17" s="128">
        <f t="shared" si="8"/>
        <v>1711766.98</v>
      </c>
      <c r="V17" s="40"/>
    </row>
    <row r="18" spans="1:22" s="48" customFormat="1" ht="24" customHeight="1" x14ac:dyDescent="0.25">
      <c r="A18" s="46" t="s">
        <v>43</v>
      </c>
      <c r="B18" s="141" t="s">
        <v>44</v>
      </c>
      <c r="C18" s="47">
        <v>50000000</v>
      </c>
      <c r="D18" s="31"/>
      <c r="E18" s="32">
        <f t="shared" si="3"/>
        <v>45049560.43</v>
      </c>
      <c r="F18" s="33">
        <v>0</v>
      </c>
      <c r="G18" s="47">
        <v>45049560.43</v>
      </c>
      <c r="H18" s="30">
        <f t="shared" si="4"/>
        <v>188535.17</v>
      </c>
      <c r="I18" s="47">
        <v>0</v>
      </c>
      <c r="J18" s="47">
        <v>188535.17</v>
      </c>
      <c r="K18" s="34">
        <f t="shared" si="7"/>
        <v>45238095.600000001</v>
      </c>
      <c r="L18" s="43">
        <v>4950439.57</v>
      </c>
      <c r="M18" s="44"/>
      <c r="N18" s="37">
        <v>16052773.16</v>
      </c>
      <c r="O18" s="38">
        <v>5055245.42</v>
      </c>
      <c r="P18" s="113">
        <f t="shared" si="5"/>
        <v>21108018.579999998</v>
      </c>
      <c r="Q18" s="39">
        <f t="shared" si="0"/>
        <v>26058458.149999999</v>
      </c>
      <c r="R18" s="119">
        <f t="shared" si="1"/>
        <v>15000000</v>
      </c>
      <c r="S18" s="124">
        <f t="shared" si="2"/>
        <v>990087.91400000011</v>
      </c>
      <c r="T18" s="128"/>
      <c r="V18" s="40"/>
    </row>
    <row r="19" spans="1:22" ht="24" customHeight="1" x14ac:dyDescent="0.25">
      <c r="A19" s="29" t="s">
        <v>45</v>
      </c>
      <c r="B19" s="140" t="s">
        <v>46</v>
      </c>
      <c r="C19" s="30">
        <v>1500000</v>
      </c>
      <c r="D19" s="31"/>
      <c r="E19" s="32">
        <f t="shared" si="3"/>
        <v>341663.79</v>
      </c>
      <c r="F19" s="33">
        <v>123394.95</v>
      </c>
      <c r="G19" s="30">
        <v>218268.84</v>
      </c>
      <c r="H19" s="30">
        <f t="shared" si="4"/>
        <v>101921.35</v>
      </c>
      <c r="I19" s="30">
        <v>83887.27</v>
      </c>
      <c r="J19" s="30">
        <v>18034.080000000002</v>
      </c>
      <c r="K19" s="34">
        <f t="shared" si="7"/>
        <v>320190.19</v>
      </c>
      <c r="L19" s="35">
        <v>753289.34</v>
      </c>
      <c r="M19" s="36">
        <v>405046.87</v>
      </c>
      <c r="N19" s="37">
        <v>24225.97</v>
      </c>
      <c r="O19" s="38">
        <v>14355.26</v>
      </c>
      <c r="P19" s="113">
        <f t="shared" si="5"/>
        <v>38581.230000000003</v>
      </c>
      <c r="Q19" s="39">
        <f t="shared" si="0"/>
        <v>1196917.44</v>
      </c>
      <c r="R19" s="119">
        <f t="shared" si="1"/>
        <v>450000</v>
      </c>
      <c r="S19" s="124">
        <f t="shared" si="2"/>
        <v>150657.86799999999</v>
      </c>
      <c r="T19" s="128">
        <f t="shared" ref="T19:T20" si="9">C19-F19-G19-R19-S19</f>
        <v>557678.34199999995</v>
      </c>
      <c r="V19" s="40"/>
    </row>
    <row r="20" spans="1:22" ht="24" customHeight="1" x14ac:dyDescent="0.25">
      <c r="A20" s="29" t="s">
        <v>47</v>
      </c>
      <c r="B20" s="140" t="s">
        <v>48</v>
      </c>
      <c r="C20" s="30">
        <v>5000000</v>
      </c>
      <c r="D20" s="31"/>
      <c r="E20" s="32">
        <f t="shared" si="3"/>
        <v>0</v>
      </c>
      <c r="F20" s="33">
        <v>0</v>
      </c>
      <c r="G20" s="30">
        <v>0</v>
      </c>
      <c r="H20" s="30">
        <f t="shared" si="4"/>
        <v>489475.32</v>
      </c>
      <c r="I20" s="30">
        <v>361906.82</v>
      </c>
      <c r="J20" s="30">
        <v>127568.5</v>
      </c>
      <c r="K20" s="34">
        <f t="shared" si="7"/>
        <v>489475.32</v>
      </c>
      <c r="L20" s="35">
        <v>2611399.35</v>
      </c>
      <c r="M20" s="36">
        <v>2388600.65</v>
      </c>
      <c r="N20" s="37">
        <v>413701.77</v>
      </c>
      <c r="O20" s="38">
        <v>193037.58</v>
      </c>
      <c r="P20" s="113">
        <f t="shared" si="5"/>
        <v>606739.35</v>
      </c>
      <c r="Q20" s="39">
        <f t="shared" si="0"/>
        <v>5606739.3499999996</v>
      </c>
      <c r="R20" s="119">
        <f t="shared" si="1"/>
        <v>1500000</v>
      </c>
      <c r="S20" s="124">
        <f t="shared" si="2"/>
        <v>522279.87000000005</v>
      </c>
      <c r="T20" s="128">
        <f t="shared" si="9"/>
        <v>2977720.13</v>
      </c>
      <c r="V20" s="40"/>
    </row>
    <row r="21" spans="1:22" s="45" customFormat="1" ht="24" customHeight="1" x14ac:dyDescent="0.25">
      <c r="A21" s="29" t="s">
        <v>49</v>
      </c>
      <c r="B21" s="141" t="s">
        <v>50</v>
      </c>
      <c r="C21" s="33">
        <v>2368000</v>
      </c>
      <c r="D21" s="31"/>
      <c r="E21" s="32">
        <f t="shared" si="3"/>
        <v>2153246.39</v>
      </c>
      <c r="F21" s="33">
        <v>435217.19</v>
      </c>
      <c r="G21" s="33">
        <v>1718029.2</v>
      </c>
      <c r="H21" s="30">
        <f t="shared" si="4"/>
        <v>13766.94</v>
      </c>
      <c r="I21" s="33">
        <v>0</v>
      </c>
      <c r="J21" s="33">
        <v>13766.94</v>
      </c>
      <c r="K21" s="34">
        <f t="shared" si="7"/>
        <v>1731796.14</v>
      </c>
      <c r="L21" s="43">
        <v>143169.06</v>
      </c>
      <c r="M21" s="44">
        <v>71584.55</v>
      </c>
      <c r="N21" s="37">
        <v>0</v>
      </c>
      <c r="O21" s="38">
        <v>1989.27</v>
      </c>
      <c r="P21" s="113">
        <f t="shared" si="5"/>
        <v>1989.27</v>
      </c>
      <c r="Q21" s="39">
        <f t="shared" si="0"/>
        <v>216742.87999999998</v>
      </c>
      <c r="R21" s="119">
        <f t="shared" si="1"/>
        <v>710400</v>
      </c>
      <c r="S21" s="124">
        <f t="shared" si="2"/>
        <v>28633.812000000002</v>
      </c>
      <c r="T21" s="128"/>
      <c r="V21" s="40"/>
    </row>
    <row r="22" spans="1:22" s="45" customFormat="1" ht="24" customHeight="1" x14ac:dyDescent="0.25">
      <c r="A22" s="29" t="s">
        <v>51</v>
      </c>
      <c r="B22" s="141" t="s">
        <v>52</v>
      </c>
      <c r="C22" s="33">
        <v>1000000</v>
      </c>
      <c r="D22" s="31"/>
      <c r="E22" s="32">
        <f t="shared" si="3"/>
        <v>798992.54</v>
      </c>
      <c r="F22" s="33">
        <v>383142.96</v>
      </c>
      <c r="G22" s="33">
        <v>415849.58</v>
      </c>
      <c r="H22" s="30">
        <f t="shared" si="4"/>
        <v>169297.64</v>
      </c>
      <c r="I22" s="33">
        <v>158084.03</v>
      </c>
      <c r="J22" s="33">
        <v>11213.61</v>
      </c>
      <c r="K22" s="34">
        <f t="shared" si="7"/>
        <v>585147.22</v>
      </c>
      <c r="L22" s="43">
        <v>201007.46</v>
      </c>
      <c r="M22" s="44">
        <v>0</v>
      </c>
      <c r="N22" s="37">
        <v>0</v>
      </c>
      <c r="O22" s="38">
        <v>109.04</v>
      </c>
      <c r="P22" s="113">
        <f t="shared" si="5"/>
        <v>109.04</v>
      </c>
      <c r="Q22" s="39">
        <f t="shared" si="0"/>
        <v>201116.5</v>
      </c>
      <c r="R22" s="119">
        <f t="shared" si="1"/>
        <v>300000</v>
      </c>
      <c r="S22" s="124">
        <f t="shared" si="2"/>
        <v>40201.491999999998</v>
      </c>
      <c r="T22" s="128"/>
      <c r="V22" s="40"/>
    </row>
    <row r="23" spans="1:22" s="45" customFormat="1" ht="24" customHeight="1" x14ac:dyDescent="0.25">
      <c r="A23" s="29" t="s">
        <v>53</v>
      </c>
      <c r="B23" s="141" t="s">
        <v>54</v>
      </c>
      <c r="C23" s="33">
        <v>1950000</v>
      </c>
      <c r="D23" s="31"/>
      <c r="E23" s="32">
        <f t="shared" si="3"/>
        <v>1532142.92</v>
      </c>
      <c r="F23" s="33">
        <v>0</v>
      </c>
      <c r="G23" s="33">
        <v>1532142.92</v>
      </c>
      <c r="H23" s="30">
        <f t="shared" si="4"/>
        <v>359700.77</v>
      </c>
      <c r="I23" s="33">
        <v>357659.21</v>
      </c>
      <c r="J23" s="33">
        <v>2041.56</v>
      </c>
      <c r="K23" s="34">
        <f t="shared" si="7"/>
        <v>1891843.69</v>
      </c>
      <c r="L23" s="43">
        <v>348214.22</v>
      </c>
      <c r="M23" s="44">
        <v>69642.86</v>
      </c>
      <c r="N23" s="37">
        <v>4613.1400000000003</v>
      </c>
      <c r="O23" s="38">
        <v>34.049999999999997</v>
      </c>
      <c r="P23" s="113">
        <f t="shared" si="5"/>
        <v>4647.1900000000005</v>
      </c>
      <c r="Q23" s="39">
        <f t="shared" si="0"/>
        <v>422504.26999999996</v>
      </c>
      <c r="R23" s="119">
        <f t="shared" si="1"/>
        <v>585000</v>
      </c>
      <c r="S23" s="124">
        <f t="shared" si="2"/>
        <v>69642.843999999997</v>
      </c>
      <c r="T23" s="128"/>
      <c r="V23" s="40"/>
    </row>
    <row r="24" spans="1:22" s="45" customFormat="1" ht="24" customHeight="1" x14ac:dyDescent="0.25">
      <c r="A24" s="29" t="s">
        <v>55</v>
      </c>
      <c r="B24" s="141" t="s">
        <v>56</v>
      </c>
      <c r="C24" s="33">
        <v>19000000</v>
      </c>
      <c r="D24" s="31"/>
      <c r="E24" s="32">
        <f t="shared" si="3"/>
        <v>9141146.9600000009</v>
      </c>
      <c r="F24" s="33">
        <v>6017880.0899999999</v>
      </c>
      <c r="G24" s="33">
        <v>3123266.87</v>
      </c>
      <c r="H24" s="30">
        <f t="shared" si="4"/>
        <v>122263.12</v>
      </c>
      <c r="I24" s="33">
        <v>0</v>
      </c>
      <c r="J24" s="33">
        <v>122263.12</v>
      </c>
      <c r="K24" s="34">
        <f t="shared" si="7"/>
        <v>3245529.99</v>
      </c>
      <c r="L24" s="43">
        <v>0</v>
      </c>
      <c r="M24" s="44">
        <v>9858853.0399999991</v>
      </c>
      <c r="N24" s="37">
        <v>0</v>
      </c>
      <c r="O24" s="38">
        <v>4596042.43</v>
      </c>
      <c r="P24" s="113">
        <f t="shared" si="5"/>
        <v>4596042.43</v>
      </c>
      <c r="Q24" s="39">
        <f t="shared" si="0"/>
        <v>14454895.469999999</v>
      </c>
      <c r="R24" s="119">
        <f t="shared" si="1"/>
        <v>5700000</v>
      </c>
      <c r="S24" s="124">
        <f t="shared" si="2"/>
        <v>0</v>
      </c>
      <c r="T24" s="128">
        <f t="shared" ref="T24:T29" si="10">C24-F24-G24-R24-S24</f>
        <v>4158853.0399999991</v>
      </c>
      <c r="V24" s="40"/>
    </row>
    <row r="25" spans="1:22" s="45" customFormat="1" ht="24" customHeight="1" x14ac:dyDescent="0.25">
      <c r="A25" s="29" t="s">
        <v>57</v>
      </c>
      <c r="B25" s="141" t="s">
        <v>58</v>
      </c>
      <c r="C25" s="33">
        <v>1500000</v>
      </c>
      <c r="D25" s="31"/>
      <c r="E25" s="32">
        <f t="shared" si="3"/>
        <v>747690.7</v>
      </c>
      <c r="F25" s="33">
        <v>336060.37</v>
      </c>
      <c r="G25" s="33">
        <v>411630.33</v>
      </c>
      <c r="H25" s="30">
        <f t="shared" si="4"/>
        <v>165170.31</v>
      </c>
      <c r="I25" s="33">
        <v>149177.60999999999</v>
      </c>
      <c r="J25" s="33">
        <v>15992.7</v>
      </c>
      <c r="K25" s="34">
        <f t="shared" si="7"/>
        <v>576800.6399999999</v>
      </c>
      <c r="L25" s="43">
        <v>460895.37</v>
      </c>
      <c r="M25" s="44">
        <v>291413.93</v>
      </c>
      <c r="N25" s="37">
        <v>783.92</v>
      </c>
      <c r="O25" s="38">
        <v>6228.5</v>
      </c>
      <c r="P25" s="113">
        <f t="shared" si="5"/>
        <v>7012.42</v>
      </c>
      <c r="Q25" s="39">
        <f t="shared" si="0"/>
        <v>759321.72000000009</v>
      </c>
      <c r="R25" s="119">
        <f t="shared" si="1"/>
        <v>450000</v>
      </c>
      <c r="S25" s="124">
        <f t="shared" si="2"/>
        <v>92179.074000000008</v>
      </c>
      <c r="T25" s="128">
        <f t="shared" si="10"/>
        <v>210130.22599999979</v>
      </c>
      <c r="V25" s="40"/>
    </row>
    <row r="26" spans="1:22" ht="24" customHeight="1" x14ac:dyDescent="0.25">
      <c r="A26" s="29" t="s">
        <v>59</v>
      </c>
      <c r="B26" s="140" t="s">
        <v>60</v>
      </c>
      <c r="C26" s="30">
        <v>1500000</v>
      </c>
      <c r="D26" s="31">
        <v>29070.86</v>
      </c>
      <c r="E26" s="32">
        <f t="shared" si="3"/>
        <v>0</v>
      </c>
      <c r="F26" s="33"/>
      <c r="G26" s="30">
        <v>0</v>
      </c>
      <c r="H26" s="30">
        <f t="shared" si="4"/>
        <v>0</v>
      </c>
      <c r="I26" s="30">
        <v>0</v>
      </c>
      <c r="J26" s="30">
        <v>0</v>
      </c>
      <c r="K26" s="34">
        <f t="shared" si="7"/>
        <v>0</v>
      </c>
      <c r="L26" s="35">
        <v>1529070.86</v>
      </c>
      <c r="M26" s="36"/>
      <c r="N26" s="37">
        <v>347818.41</v>
      </c>
      <c r="O26" s="38">
        <v>688325.62</v>
      </c>
      <c r="P26" s="113">
        <f t="shared" si="5"/>
        <v>1065214.8899999999</v>
      </c>
      <c r="Q26" s="39">
        <f t="shared" si="0"/>
        <v>2565214.89</v>
      </c>
      <c r="R26" s="119">
        <f t="shared" si="1"/>
        <v>450000</v>
      </c>
      <c r="S26" s="124">
        <f t="shared" si="2"/>
        <v>305814.17200000002</v>
      </c>
      <c r="T26" s="128">
        <f t="shared" si="10"/>
        <v>744185.82799999998</v>
      </c>
      <c r="V26" s="40"/>
    </row>
    <row r="27" spans="1:22" ht="24" customHeight="1" x14ac:dyDescent="0.25">
      <c r="A27" s="29" t="s">
        <v>61</v>
      </c>
      <c r="B27" s="140" t="s">
        <v>62</v>
      </c>
      <c r="C27" s="30">
        <v>17000000</v>
      </c>
      <c r="D27" s="31">
        <v>234603.16</v>
      </c>
      <c r="E27" s="32">
        <f t="shared" si="3"/>
        <v>500000</v>
      </c>
      <c r="F27" s="33"/>
      <c r="G27" s="30">
        <v>500000</v>
      </c>
      <c r="H27" s="30">
        <f t="shared" si="4"/>
        <v>0</v>
      </c>
      <c r="I27" s="30">
        <v>0</v>
      </c>
      <c r="J27" s="30">
        <v>0</v>
      </c>
      <c r="K27" s="34">
        <f t="shared" si="7"/>
        <v>500000</v>
      </c>
      <c r="L27" s="35">
        <v>0</v>
      </c>
      <c r="M27" s="36">
        <v>16734603.16</v>
      </c>
      <c r="N27" s="37">
        <v>2766578.37</v>
      </c>
      <c r="O27" s="38">
        <v>8681586.5399999991</v>
      </c>
      <c r="P27" s="113">
        <f t="shared" si="5"/>
        <v>11682768.07</v>
      </c>
      <c r="Q27" s="39">
        <f t="shared" si="0"/>
        <v>28182768.07</v>
      </c>
      <c r="R27" s="119">
        <f t="shared" si="1"/>
        <v>5100000</v>
      </c>
      <c r="S27" s="124">
        <f t="shared" si="2"/>
        <v>0</v>
      </c>
      <c r="T27" s="128">
        <f t="shared" si="10"/>
        <v>11400000</v>
      </c>
      <c r="V27" s="40"/>
    </row>
    <row r="28" spans="1:22" ht="24" customHeight="1" x14ac:dyDescent="0.25">
      <c r="A28" s="29" t="s">
        <v>63</v>
      </c>
      <c r="B28" s="140" t="s">
        <v>64</v>
      </c>
      <c r="C28" s="30">
        <v>3668500</v>
      </c>
      <c r="D28" s="31"/>
      <c r="E28" s="32">
        <f t="shared" si="3"/>
        <v>393053.58</v>
      </c>
      <c r="F28" s="33">
        <v>0</v>
      </c>
      <c r="G28" s="30">
        <v>393053.58</v>
      </c>
      <c r="H28" s="30">
        <f t="shared" si="4"/>
        <v>26474.34</v>
      </c>
      <c r="I28" s="30">
        <v>26474.34</v>
      </c>
      <c r="J28" s="30">
        <v>0</v>
      </c>
      <c r="K28" s="34">
        <f t="shared" si="7"/>
        <v>419527.92000000004</v>
      </c>
      <c r="L28" s="35">
        <v>1379135.3</v>
      </c>
      <c r="M28" s="36">
        <v>1896311.12</v>
      </c>
      <c r="N28" s="37">
        <v>372917.46</v>
      </c>
      <c r="O28" s="38">
        <v>332667.39</v>
      </c>
      <c r="P28" s="113">
        <f t="shared" si="5"/>
        <v>705584.85000000009</v>
      </c>
      <c r="Q28" s="39">
        <f t="shared" si="0"/>
        <v>3981031.27</v>
      </c>
      <c r="R28" s="119">
        <f t="shared" si="1"/>
        <v>1100550</v>
      </c>
      <c r="S28" s="124">
        <f t="shared" si="2"/>
        <v>275827.06</v>
      </c>
      <c r="T28" s="128">
        <f t="shared" si="10"/>
        <v>1899069.3599999999</v>
      </c>
      <c r="V28" s="40"/>
    </row>
    <row r="29" spans="1:22" ht="24" customHeight="1" x14ac:dyDescent="0.25">
      <c r="A29" s="29" t="s">
        <v>65</v>
      </c>
      <c r="B29" s="140" t="s">
        <v>66</v>
      </c>
      <c r="C29" s="30">
        <v>15000000</v>
      </c>
      <c r="D29" s="31"/>
      <c r="E29" s="32">
        <f t="shared" si="3"/>
        <v>0</v>
      </c>
      <c r="F29" s="33">
        <v>0</v>
      </c>
      <c r="G29" s="30">
        <v>0</v>
      </c>
      <c r="H29" s="30">
        <f t="shared" si="4"/>
        <v>0</v>
      </c>
      <c r="I29" s="30">
        <v>0</v>
      </c>
      <c r="J29" s="30">
        <v>0</v>
      </c>
      <c r="K29" s="34">
        <f t="shared" si="7"/>
        <v>0</v>
      </c>
      <c r="L29" s="35">
        <v>5939682.0800000001</v>
      </c>
      <c r="M29" s="36">
        <v>9060317.9199999999</v>
      </c>
      <c r="N29" s="37">
        <v>1909305.83</v>
      </c>
      <c r="O29" s="38">
        <v>1106146.45</v>
      </c>
      <c r="P29" s="113">
        <f t="shared" si="5"/>
        <v>3015452.2800000003</v>
      </c>
      <c r="Q29" s="39">
        <f t="shared" si="0"/>
        <v>18015452.279999997</v>
      </c>
      <c r="R29" s="119">
        <f t="shared" si="1"/>
        <v>4500000</v>
      </c>
      <c r="S29" s="124">
        <f t="shared" si="2"/>
        <v>1187936.416</v>
      </c>
      <c r="T29" s="128">
        <f t="shared" si="10"/>
        <v>9312063.5840000007</v>
      </c>
      <c r="V29" s="40"/>
    </row>
    <row r="30" spans="1:22" s="45" customFormat="1" ht="24" customHeight="1" x14ac:dyDescent="0.25">
      <c r="A30" s="29" t="s">
        <v>67</v>
      </c>
      <c r="B30" s="141" t="s">
        <v>68</v>
      </c>
      <c r="C30" s="33">
        <v>2500000</v>
      </c>
      <c r="D30" s="31"/>
      <c r="E30" s="32">
        <f t="shared" si="3"/>
        <v>2291646.4</v>
      </c>
      <c r="F30" s="33">
        <v>0</v>
      </c>
      <c r="G30" s="30">
        <v>2291646.4</v>
      </c>
      <c r="H30" s="30">
        <f t="shared" si="4"/>
        <v>0</v>
      </c>
      <c r="I30" s="33">
        <v>0</v>
      </c>
      <c r="J30" s="33">
        <v>0</v>
      </c>
      <c r="K30" s="34">
        <f t="shared" si="7"/>
        <v>2291646.4</v>
      </c>
      <c r="L30" s="43">
        <v>0</v>
      </c>
      <c r="M30" s="44">
        <v>111859.54</v>
      </c>
      <c r="N30" s="37">
        <v>0</v>
      </c>
      <c r="O30" s="38">
        <v>4499.96</v>
      </c>
      <c r="P30" s="113">
        <f t="shared" si="5"/>
        <v>4499.96</v>
      </c>
      <c r="Q30" s="39">
        <f t="shared" si="0"/>
        <v>116359.5</v>
      </c>
      <c r="R30" s="119">
        <f t="shared" si="1"/>
        <v>750000</v>
      </c>
      <c r="S30" s="124">
        <f t="shared" si="2"/>
        <v>0</v>
      </c>
      <c r="T30" s="128"/>
      <c r="V30" s="40"/>
    </row>
    <row r="31" spans="1:22" ht="24" customHeight="1" x14ac:dyDescent="0.25">
      <c r="A31" s="29" t="s">
        <v>69</v>
      </c>
      <c r="B31" s="140" t="s">
        <v>70</v>
      </c>
      <c r="C31" s="30">
        <v>1500000</v>
      </c>
      <c r="D31" s="31"/>
      <c r="E31" s="32">
        <f t="shared" si="3"/>
        <v>96494.06</v>
      </c>
      <c r="F31" s="33">
        <v>96494.06</v>
      </c>
      <c r="G31" s="30">
        <v>0</v>
      </c>
      <c r="H31" s="30">
        <f t="shared" si="4"/>
        <v>399359.23</v>
      </c>
      <c r="I31" s="30">
        <v>370758.48</v>
      </c>
      <c r="J31" s="30">
        <v>28600.75</v>
      </c>
      <c r="K31" s="34">
        <f t="shared" si="7"/>
        <v>399359.23</v>
      </c>
      <c r="L31" s="35">
        <v>849358.01</v>
      </c>
      <c r="M31" s="36">
        <v>714237.2</v>
      </c>
      <c r="N31" s="37">
        <v>176044.37</v>
      </c>
      <c r="O31" s="38">
        <v>61031.07</v>
      </c>
      <c r="P31" s="113">
        <f t="shared" si="5"/>
        <v>237075.44</v>
      </c>
      <c r="Q31" s="39">
        <f t="shared" si="0"/>
        <v>1800670.6500000001</v>
      </c>
      <c r="R31" s="119">
        <f t="shared" si="1"/>
        <v>450000</v>
      </c>
      <c r="S31" s="124">
        <f t="shared" si="2"/>
        <v>169871.60200000001</v>
      </c>
      <c r="T31" s="128">
        <f t="shared" ref="T31" si="11">C31-F31-G31-R31-S31</f>
        <v>783634.33799999999</v>
      </c>
      <c r="V31" s="40"/>
    </row>
    <row r="32" spans="1:22" s="45" customFormat="1" ht="24" customHeight="1" x14ac:dyDescent="0.25">
      <c r="A32" s="41" t="s">
        <v>71</v>
      </c>
      <c r="B32" s="141" t="s">
        <v>73</v>
      </c>
      <c r="C32" s="33">
        <v>3850000</v>
      </c>
      <c r="D32" s="31"/>
      <c r="E32" s="32">
        <f t="shared" si="3"/>
        <v>1834257.46</v>
      </c>
      <c r="F32" s="33">
        <v>0</v>
      </c>
      <c r="G32" s="33">
        <v>1834257.46</v>
      </c>
      <c r="H32" s="30">
        <f t="shared" si="4"/>
        <v>563591.16</v>
      </c>
      <c r="I32" s="33">
        <v>512112.96</v>
      </c>
      <c r="J32" s="33">
        <v>51478.2</v>
      </c>
      <c r="K32" s="34">
        <f t="shared" si="7"/>
        <v>2397848.62</v>
      </c>
      <c r="L32" s="43">
        <v>1524518.36</v>
      </c>
      <c r="M32" s="44">
        <v>491224.18</v>
      </c>
      <c r="N32" s="37">
        <v>19846.169999999998</v>
      </c>
      <c r="O32" s="38">
        <v>10794.67</v>
      </c>
      <c r="P32" s="113">
        <f t="shared" si="5"/>
        <v>30640.839999999997</v>
      </c>
      <c r="Q32" s="39">
        <f t="shared" si="0"/>
        <v>2046383.38</v>
      </c>
      <c r="R32" s="119">
        <f t="shared" si="1"/>
        <v>1155000</v>
      </c>
      <c r="S32" s="124">
        <f t="shared" si="2"/>
        <v>304903.67200000002</v>
      </c>
      <c r="T32" s="128">
        <v>555838.87</v>
      </c>
      <c r="V32" s="40"/>
    </row>
    <row r="33" spans="1:22" ht="24" customHeight="1" x14ac:dyDescent="0.25">
      <c r="A33" s="41" t="s">
        <v>72</v>
      </c>
      <c r="B33" s="140" t="s">
        <v>75</v>
      </c>
      <c r="C33" s="30">
        <v>3800000</v>
      </c>
      <c r="D33" s="31"/>
      <c r="E33" s="32">
        <f t="shared" si="3"/>
        <v>20683.330000000002</v>
      </c>
      <c r="F33" s="33">
        <v>20683.330000000002</v>
      </c>
      <c r="G33" s="30">
        <v>0</v>
      </c>
      <c r="H33" s="30">
        <f t="shared" si="4"/>
        <v>57648.560000000005</v>
      </c>
      <c r="I33" s="30">
        <v>51530.23</v>
      </c>
      <c r="J33" s="30">
        <v>6118.33</v>
      </c>
      <c r="K33" s="34">
        <f t="shared" si="7"/>
        <v>57648.560000000005</v>
      </c>
      <c r="L33" s="35">
        <v>1973861.03</v>
      </c>
      <c r="M33" s="36">
        <v>1805455.64</v>
      </c>
      <c r="N33" s="37">
        <v>388151.47</v>
      </c>
      <c r="O33" s="38">
        <v>139791.70000000001</v>
      </c>
      <c r="P33" s="113">
        <f t="shared" si="5"/>
        <v>527943.16999999993</v>
      </c>
      <c r="Q33" s="39">
        <f t="shared" si="0"/>
        <v>4307259.84</v>
      </c>
      <c r="R33" s="119">
        <f t="shared" si="1"/>
        <v>1140000</v>
      </c>
      <c r="S33" s="124">
        <f t="shared" si="2"/>
        <v>394772.20600000001</v>
      </c>
      <c r="T33" s="128">
        <f>C33-F33-G33-R33-S33</f>
        <v>2244544.4639999997</v>
      </c>
      <c r="V33" s="40"/>
    </row>
    <row r="34" spans="1:22" s="45" customFormat="1" ht="24" customHeight="1" x14ac:dyDescent="0.25">
      <c r="A34" s="41" t="s">
        <v>74</v>
      </c>
      <c r="B34" s="141" t="s">
        <v>77</v>
      </c>
      <c r="C34" s="33">
        <v>1500000</v>
      </c>
      <c r="D34" s="31">
        <v>339372.64</v>
      </c>
      <c r="E34" s="32">
        <f t="shared" si="3"/>
        <v>878705.24</v>
      </c>
      <c r="F34" s="33"/>
      <c r="G34" s="33">
        <v>878705.24</v>
      </c>
      <c r="H34" s="30">
        <f t="shared" si="4"/>
        <v>214023.66999999998</v>
      </c>
      <c r="I34" s="33">
        <v>213990.68</v>
      </c>
      <c r="J34" s="33">
        <v>32.99</v>
      </c>
      <c r="K34" s="34">
        <f t="shared" si="7"/>
        <v>1092728.9099999999</v>
      </c>
      <c r="L34" s="43">
        <v>960667.3</v>
      </c>
      <c r="M34" s="44">
        <v>0.1</v>
      </c>
      <c r="N34" s="37">
        <v>0</v>
      </c>
      <c r="O34" s="38">
        <v>0</v>
      </c>
      <c r="P34" s="113">
        <f t="shared" si="5"/>
        <v>339372.64</v>
      </c>
      <c r="Q34" s="39">
        <f t="shared" si="0"/>
        <v>960667.4</v>
      </c>
      <c r="R34" s="119">
        <f t="shared" si="1"/>
        <v>450000</v>
      </c>
      <c r="S34" s="124">
        <f t="shared" si="2"/>
        <v>192133.46000000002</v>
      </c>
      <c r="T34" s="128"/>
      <c r="V34" s="40"/>
    </row>
    <row r="35" spans="1:22" ht="24" customHeight="1" x14ac:dyDescent="0.25">
      <c r="A35" s="41" t="s">
        <v>76</v>
      </c>
      <c r="B35" s="140" t="s">
        <v>79</v>
      </c>
      <c r="C35" s="30">
        <v>9000000</v>
      </c>
      <c r="D35" s="31">
        <v>52145.61</v>
      </c>
      <c r="E35" s="32">
        <f t="shared" si="3"/>
        <v>0</v>
      </c>
      <c r="F35" s="33"/>
      <c r="G35" s="30">
        <v>0</v>
      </c>
      <c r="H35" s="30">
        <f t="shared" si="4"/>
        <v>0</v>
      </c>
      <c r="I35" s="30">
        <v>0</v>
      </c>
      <c r="J35" s="30">
        <v>0</v>
      </c>
      <c r="K35" s="34">
        <f t="shared" si="7"/>
        <v>0</v>
      </c>
      <c r="L35" s="35">
        <v>3584457.82</v>
      </c>
      <c r="M35" s="36">
        <v>5467687.79</v>
      </c>
      <c r="N35" s="37">
        <v>1152220.95</v>
      </c>
      <c r="O35" s="38">
        <v>667533.25</v>
      </c>
      <c r="P35" s="113">
        <f t="shared" si="5"/>
        <v>1871899.81</v>
      </c>
      <c r="Q35" s="39">
        <f t="shared" si="0"/>
        <v>10871899.809999999</v>
      </c>
      <c r="R35" s="119">
        <f t="shared" si="1"/>
        <v>2700000</v>
      </c>
      <c r="S35" s="124">
        <f t="shared" si="2"/>
        <v>716891.56400000001</v>
      </c>
      <c r="T35" s="128">
        <f t="shared" ref="T35:T36" si="12">C35-F35-G35-R35-S35</f>
        <v>5583108.4359999998</v>
      </c>
      <c r="V35" s="40"/>
    </row>
    <row r="36" spans="1:22" ht="24" customHeight="1" x14ac:dyDescent="0.25">
      <c r="A36" s="41" t="s">
        <v>78</v>
      </c>
      <c r="B36" s="140" t="s">
        <v>81</v>
      </c>
      <c r="C36" s="30">
        <v>8000000</v>
      </c>
      <c r="D36" s="31"/>
      <c r="E36" s="32">
        <f t="shared" si="3"/>
        <v>4463855.57</v>
      </c>
      <c r="F36" s="33">
        <v>1493924.6</v>
      </c>
      <c r="G36" s="30">
        <v>2969930.97</v>
      </c>
      <c r="H36" s="30">
        <f t="shared" si="4"/>
        <v>478599.98</v>
      </c>
      <c r="I36" s="30">
        <v>472877.43</v>
      </c>
      <c r="J36" s="30">
        <v>5722.55</v>
      </c>
      <c r="K36" s="34">
        <f t="shared" si="7"/>
        <v>3448530.95</v>
      </c>
      <c r="L36" s="35">
        <v>1982299.8</v>
      </c>
      <c r="M36" s="36">
        <v>1553844.63</v>
      </c>
      <c r="N36" s="37">
        <v>164331.17000000001</v>
      </c>
      <c r="O36" s="38">
        <v>99448.18</v>
      </c>
      <c r="P36" s="113">
        <f t="shared" si="5"/>
        <v>263779.34999999998</v>
      </c>
      <c r="Q36" s="39">
        <f t="shared" si="0"/>
        <v>3799923.78</v>
      </c>
      <c r="R36" s="119">
        <f t="shared" si="1"/>
        <v>2400000</v>
      </c>
      <c r="S36" s="124">
        <f t="shared" si="2"/>
        <v>396459.96</v>
      </c>
      <c r="T36" s="128">
        <f t="shared" si="12"/>
        <v>739684.4700000002</v>
      </c>
      <c r="V36" s="40"/>
    </row>
    <row r="37" spans="1:22" s="45" customFormat="1" ht="24" customHeight="1" x14ac:dyDescent="0.25">
      <c r="A37" s="41" t="s">
        <v>80</v>
      </c>
      <c r="B37" s="141" t="s">
        <v>83</v>
      </c>
      <c r="C37" s="33">
        <v>8800000</v>
      </c>
      <c r="D37" s="31"/>
      <c r="E37" s="32">
        <f t="shared" si="3"/>
        <v>7228570.5199999996</v>
      </c>
      <c r="F37" s="33">
        <v>0</v>
      </c>
      <c r="G37" s="33">
        <v>7228570.5199999996</v>
      </c>
      <c r="H37" s="30">
        <f t="shared" si="4"/>
        <v>1634253.4000000001</v>
      </c>
      <c r="I37" s="33">
        <v>1630789.03</v>
      </c>
      <c r="J37" s="33">
        <v>3464.37</v>
      </c>
      <c r="K37" s="34">
        <f t="shared" si="7"/>
        <v>8862823.9199999981</v>
      </c>
      <c r="L37" s="43">
        <v>1571428.9</v>
      </c>
      <c r="M37" s="44">
        <v>0.57999999999999996</v>
      </c>
      <c r="N37" s="37">
        <v>0</v>
      </c>
      <c r="O37" s="38">
        <v>1620.17</v>
      </c>
      <c r="P37" s="113">
        <f t="shared" si="5"/>
        <v>1620.17</v>
      </c>
      <c r="Q37" s="39">
        <f t="shared" si="0"/>
        <v>1573049.65</v>
      </c>
      <c r="R37" s="119">
        <f t="shared" si="1"/>
        <v>2640000</v>
      </c>
      <c r="S37" s="124">
        <f t="shared" si="2"/>
        <v>314285.77999999997</v>
      </c>
      <c r="T37" s="128"/>
      <c r="V37" s="40"/>
    </row>
    <row r="38" spans="1:22" ht="24" customHeight="1" x14ac:dyDescent="0.25">
      <c r="A38" s="41" t="s">
        <v>82</v>
      </c>
      <c r="B38" s="140" t="s">
        <v>85</v>
      </c>
      <c r="C38" s="30">
        <v>1500000</v>
      </c>
      <c r="D38" s="31"/>
      <c r="E38" s="32">
        <f t="shared" si="3"/>
        <v>219046.24</v>
      </c>
      <c r="F38" s="33">
        <v>219046.24</v>
      </c>
      <c r="G38" s="30">
        <v>0</v>
      </c>
      <c r="H38" s="30">
        <f t="shared" si="4"/>
        <v>0</v>
      </c>
      <c r="I38" s="30">
        <v>0</v>
      </c>
      <c r="J38" s="30">
        <v>0</v>
      </c>
      <c r="K38" s="34">
        <f t="shared" si="7"/>
        <v>0</v>
      </c>
      <c r="L38" s="35">
        <v>0</v>
      </c>
      <c r="M38" s="36">
        <v>1280953.76</v>
      </c>
      <c r="N38" s="37">
        <v>46104.93</v>
      </c>
      <c r="O38" s="38">
        <v>613179.68000000005</v>
      </c>
      <c r="P38" s="113">
        <f t="shared" si="5"/>
        <v>659284.6100000001</v>
      </c>
      <c r="Q38" s="39">
        <f t="shared" si="0"/>
        <v>1940238.37</v>
      </c>
      <c r="R38" s="119">
        <f t="shared" si="1"/>
        <v>450000</v>
      </c>
      <c r="S38" s="124">
        <f t="shared" si="2"/>
        <v>0</v>
      </c>
      <c r="T38" s="128">
        <f t="shared" ref="T38" si="13">C38-F38-G38-R38-S38</f>
        <v>830953.76</v>
      </c>
      <c r="V38" s="40"/>
    </row>
    <row r="39" spans="1:22" ht="24" customHeight="1" thickBot="1" x14ac:dyDescent="0.3">
      <c r="A39" s="41" t="s">
        <v>84</v>
      </c>
      <c r="B39" s="142" t="s">
        <v>86</v>
      </c>
      <c r="C39" s="49">
        <v>1500000</v>
      </c>
      <c r="D39" s="50"/>
      <c r="E39" s="51">
        <f t="shared" si="3"/>
        <v>336301.64</v>
      </c>
      <c r="F39" s="52">
        <v>336301.64</v>
      </c>
      <c r="G39" s="49">
        <v>0</v>
      </c>
      <c r="H39" s="49">
        <f t="shared" si="4"/>
        <v>0</v>
      </c>
      <c r="I39" s="49">
        <v>0</v>
      </c>
      <c r="J39" s="49">
        <v>0</v>
      </c>
      <c r="K39" s="53">
        <f t="shared" si="7"/>
        <v>0</v>
      </c>
      <c r="L39" s="54">
        <v>0</v>
      </c>
      <c r="M39" s="55">
        <v>1163698.3600000001</v>
      </c>
      <c r="N39" s="56">
        <v>92517.74</v>
      </c>
      <c r="O39" s="57">
        <v>977780.01</v>
      </c>
      <c r="P39" s="114">
        <f>+D39+N39+O39</f>
        <v>1070297.75</v>
      </c>
      <c r="Q39" s="58">
        <f t="shared" si="0"/>
        <v>2233996.1100000003</v>
      </c>
      <c r="R39" s="120">
        <f t="shared" si="1"/>
        <v>450000</v>
      </c>
      <c r="S39" s="125">
        <f t="shared" si="2"/>
        <v>0</v>
      </c>
      <c r="T39" s="129">
        <f>C39-F39-G39-R39-S39</f>
        <v>713698.35999999987</v>
      </c>
      <c r="V39" s="40"/>
    </row>
    <row r="40" spans="1:22" ht="24" customHeight="1" thickBot="1" x14ac:dyDescent="0.3">
      <c r="A40" s="59"/>
      <c r="B40" s="143" t="s">
        <v>87</v>
      </c>
      <c r="C40" s="60">
        <f t="shared" ref="C40:T40" si="14">SUM(C7:C39)</f>
        <v>275366429</v>
      </c>
      <c r="D40" s="61">
        <f t="shared" si="14"/>
        <v>3743523.3299999996</v>
      </c>
      <c r="E40" s="62">
        <f t="shared" si="14"/>
        <v>89737759.209999993</v>
      </c>
      <c r="F40" s="60">
        <f t="shared" si="14"/>
        <v>16184894.220000001</v>
      </c>
      <c r="G40" s="60">
        <f t="shared" si="14"/>
        <v>73552864.989999995</v>
      </c>
      <c r="H40" s="60">
        <f t="shared" si="14"/>
        <v>11801211.73</v>
      </c>
      <c r="I40" s="60">
        <f t="shared" si="14"/>
        <v>9884516.4399999995</v>
      </c>
      <c r="J40" s="60">
        <f t="shared" si="14"/>
        <v>1916695.29</v>
      </c>
      <c r="K40" s="63">
        <f t="shared" si="14"/>
        <v>85354076.720000014</v>
      </c>
      <c r="L40" s="63">
        <f t="shared" si="14"/>
        <v>68861597.799999997</v>
      </c>
      <c r="M40" s="63">
        <f t="shared" si="14"/>
        <v>120574190.53000003</v>
      </c>
      <c r="N40" s="63">
        <f t="shared" si="14"/>
        <v>32214669.460000005</v>
      </c>
      <c r="O40" s="64">
        <f t="shared" si="14"/>
        <v>39833454.06000001</v>
      </c>
      <c r="P40" s="138">
        <f t="shared" si="14"/>
        <v>75791646.849999994</v>
      </c>
      <c r="Q40" s="65">
        <f t="shared" si="14"/>
        <v>261483911.85000002</v>
      </c>
      <c r="R40" s="135">
        <f t="shared" si="14"/>
        <v>82609928.700000003</v>
      </c>
      <c r="S40" s="135">
        <f t="shared" si="14"/>
        <v>13772319.560000002</v>
      </c>
      <c r="T40" s="60">
        <f t="shared" si="14"/>
        <v>103224324.52400002</v>
      </c>
      <c r="V40" s="40"/>
    </row>
    <row r="41" spans="1:22" ht="24" customHeight="1" thickBot="1" x14ac:dyDescent="0.3">
      <c r="A41" s="90"/>
      <c r="B41" s="144"/>
      <c r="C41" s="106"/>
      <c r="D41" s="106"/>
      <c r="E41" s="106"/>
      <c r="F41" s="106"/>
      <c r="G41" s="106"/>
      <c r="H41" s="106"/>
      <c r="I41" s="106"/>
      <c r="J41" s="106"/>
      <c r="K41" s="107"/>
      <c r="L41" s="107"/>
      <c r="M41" s="107"/>
      <c r="N41" s="107"/>
      <c r="O41" s="107"/>
      <c r="P41" s="107"/>
      <c r="Q41" s="107"/>
      <c r="R41" s="171">
        <f>R40+S40</f>
        <v>96382248.260000005</v>
      </c>
      <c r="S41" s="172"/>
      <c r="T41" s="106"/>
      <c r="V41" s="40"/>
    </row>
    <row r="42" spans="1:22" ht="24" customHeight="1" x14ac:dyDescent="0.25">
      <c r="A42" s="90"/>
      <c r="B42" s="144"/>
      <c r="C42" s="106"/>
      <c r="D42" s="106"/>
      <c r="E42" s="106"/>
      <c r="F42" s="106"/>
      <c r="G42" s="106"/>
      <c r="H42" s="106"/>
      <c r="I42" s="106"/>
      <c r="J42" s="106"/>
      <c r="K42" s="107"/>
      <c r="L42" s="107"/>
      <c r="M42" s="107"/>
      <c r="N42" s="107"/>
      <c r="O42" s="107"/>
      <c r="P42" s="107"/>
      <c r="Q42" s="107"/>
      <c r="R42" s="106"/>
      <c r="S42" s="106"/>
      <c r="T42" s="106"/>
      <c r="V42" s="40"/>
    </row>
    <row r="43" spans="1:22" ht="48.75" customHeight="1" thickBot="1" x14ac:dyDescent="0.3">
      <c r="A43" s="168" t="s">
        <v>99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70"/>
    </row>
    <row r="44" spans="1:22" ht="15.75" customHeight="1" x14ac:dyDescent="0.25">
      <c r="A44" s="108"/>
      <c r="B44" s="151" t="s">
        <v>1</v>
      </c>
      <c r="C44" s="151" t="s">
        <v>2</v>
      </c>
      <c r="D44" s="6"/>
      <c r="E44" s="6"/>
      <c r="F44" s="151" t="s">
        <v>100</v>
      </c>
      <c r="G44" s="151" t="s">
        <v>101</v>
      </c>
      <c r="H44" s="6"/>
      <c r="I44" s="157" t="s">
        <v>90</v>
      </c>
      <c r="J44" s="188" t="s">
        <v>18</v>
      </c>
      <c r="K44" s="190" t="s">
        <v>7</v>
      </c>
      <c r="L44" s="151" t="s">
        <v>100</v>
      </c>
      <c r="M44" s="151" t="s">
        <v>101</v>
      </c>
      <c r="N44" s="149" t="s">
        <v>15</v>
      </c>
      <c r="O44" s="151" t="s">
        <v>101</v>
      </c>
      <c r="P44" s="149" t="s">
        <v>15</v>
      </c>
      <c r="Q44"/>
      <c r="R44" s="153" t="s">
        <v>90</v>
      </c>
      <c r="S44" s="155" t="s">
        <v>18</v>
      </c>
      <c r="T44" s="176" t="s">
        <v>7</v>
      </c>
    </row>
    <row r="45" spans="1:22" ht="48" customHeight="1" thickBot="1" x14ac:dyDescent="0.3">
      <c r="A45" s="79" t="s">
        <v>8</v>
      </c>
      <c r="B45" s="151"/>
      <c r="C45" s="151"/>
      <c r="D45" s="6" t="s">
        <v>102</v>
      </c>
      <c r="E45" s="6" t="s">
        <v>102</v>
      </c>
      <c r="F45" s="151"/>
      <c r="G45" s="151"/>
      <c r="H45" s="6" t="s">
        <v>103</v>
      </c>
      <c r="I45" s="158"/>
      <c r="J45" s="189"/>
      <c r="K45" s="190"/>
      <c r="L45" s="151"/>
      <c r="M45" s="151"/>
      <c r="N45" s="149"/>
      <c r="O45" s="151"/>
      <c r="P45" s="149"/>
      <c r="Q45"/>
      <c r="R45" s="154"/>
      <c r="S45" s="156"/>
      <c r="T45" s="176"/>
    </row>
    <row r="46" spans="1:22" ht="15.75" thickBot="1" x14ac:dyDescent="0.3">
      <c r="A46" s="80"/>
      <c r="B46" s="152"/>
      <c r="C46" s="152"/>
      <c r="D46" s="9"/>
      <c r="E46" s="9"/>
      <c r="F46" s="152"/>
      <c r="G46" s="152"/>
      <c r="H46" s="9"/>
      <c r="I46" s="81">
        <v>0.3</v>
      </c>
      <c r="J46" s="91">
        <v>0.2</v>
      </c>
      <c r="K46" s="191"/>
      <c r="L46" s="152"/>
      <c r="M46" s="152"/>
      <c r="N46" s="150"/>
      <c r="O46" s="152"/>
      <c r="P46" s="150"/>
      <c r="Q46"/>
      <c r="R46" s="116">
        <v>0.3</v>
      </c>
      <c r="S46" s="7">
        <v>0.2</v>
      </c>
      <c r="T46" s="177"/>
    </row>
    <row r="47" spans="1:22" ht="16.5" thickBot="1" x14ac:dyDescent="0.3">
      <c r="A47" s="133"/>
      <c r="B47" s="13">
        <v>0</v>
      </c>
      <c r="C47" s="82">
        <v>1</v>
      </c>
      <c r="D47" s="82">
        <v>2</v>
      </c>
      <c r="E47" s="82">
        <v>2</v>
      </c>
      <c r="F47" s="82">
        <v>4</v>
      </c>
      <c r="G47" s="82">
        <v>5</v>
      </c>
      <c r="H47" s="82">
        <v>3</v>
      </c>
      <c r="I47" s="92">
        <v>7</v>
      </c>
      <c r="J47" s="93">
        <v>8</v>
      </c>
      <c r="K47" s="94">
        <v>9</v>
      </c>
      <c r="L47" s="82">
        <v>4</v>
      </c>
      <c r="M47" s="82">
        <v>5</v>
      </c>
      <c r="N47" s="82">
        <v>6</v>
      </c>
      <c r="O47" s="82">
        <v>5</v>
      </c>
      <c r="P47" s="82">
        <v>6</v>
      </c>
      <c r="Q47"/>
      <c r="R47" s="130">
        <v>7</v>
      </c>
      <c r="S47" s="93">
        <v>8</v>
      </c>
      <c r="T47" s="94">
        <v>9</v>
      </c>
    </row>
    <row r="48" spans="1:22" s="28" customFormat="1" ht="16.5" thickBot="1" x14ac:dyDescent="0.3">
      <c r="A48" s="83"/>
      <c r="B48" s="23"/>
      <c r="C48" s="84"/>
      <c r="D48" s="84"/>
      <c r="E48" s="84"/>
      <c r="F48" s="84"/>
      <c r="G48" s="84"/>
      <c r="H48" s="84"/>
      <c r="I48" s="95" t="s">
        <v>21</v>
      </c>
      <c r="J48" s="96"/>
      <c r="K48" s="97"/>
      <c r="L48" s="84"/>
      <c r="M48" s="84"/>
      <c r="N48" s="84"/>
      <c r="O48" s="84"/>
      <c r="P48" s="84"/>
      <c r="R48" s="131" t="s">
        <v>21</v>
      </c>
      <c r="S48" s="96"/>
      <c r="T48" s="97"/>
    </row>
    <row r="49" spans="1:22" ht="24" customHeight="1" x14ac:dyDescent="0.25">
      <c r="A49" s="85" t="s">
        <v>24</v>
      </c>
      <c r="B49" s="145" t="s">
        <v>91</v>
      </c>
      <c r="C49" s="86">
        <v>1125000</v>
      </c>
      <c r="D49" s="86">
        <f>C49</f>
        <v>1125000</v>
      </c>
      <c r="E49" s="86">
        <v>1125000</v>
      </c>
      <c r="F49" s="86">
        <v>0</v>
      </c>
      <c r="G49" s="86">
        <v>0</v>
      </c>
      <c r="H49" s="86">
        <v>139797.91</v>
      </c>
      <c r="I49" s="98">
        <f t="shared" ref="I49:I56" si="15">C49*$I$4</f>
        <v>0</v>
      </c>
      <c r="J49" s="99">
        <v>0</v>
      </c>
      <c r="K49" s="100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/>
      <c r="R49" s="132">
        <v>337500</v>
      </c>
      <c r="S49" s="99">
        <v>0</v>
      </c>
      <c r="T49" s="100">
        <v>0</v>
      </c>
    </row>
    <row r="50" spans="1:22" ht="24" customHeight="1" x14ac:dyDescent="0.25">
      <c r="A50" s="192" t="s">
        <v>26</v>
      </c>
      <c r="B50" s="146" t="s">
        <v>92</v>
      </c>
      <c r="C50" s="87">
        <v>4000000</v>
      </c>
      <c r="D50" s="86">
        <f t="shared" ref="D50:D55" si="16">C50</f>
        <v>4000000</v>
      </c>
      <c r="E50" s="87">
        <v>4000000</v>
      </c>
      <c r="F50" s="86">
        <v>0</v>
      </c>
      <c r="G50" s="86">
        <v>0</v>
      </c>
      <c r="H50" s="87">
        <v>0</v>
      </c>
      <c r="I50" s="98">
        <f t="shared" si="15"/>
        <v>0</v>
      </c>
      <c r="J50" s="86">
        <v>0</v>
      </c>
      <c r="K50" s="101">
        <v>0</v>
      </c>
      <c r="L50" s="86">
        <v>0</v>
      </c>
      <c r="M50" s="86">
        <v>0</v>
      </c>
      <c r="N50" s="86">
        <v>0</v>
      </c>
      <c r="O50" s="86">
        <v>0</v>
      </c>
      <c r="P50" s="86">
        <v>0</v>
      </c>
      <c r="Q50"/>
      <c r="R50" s="132">
        <v>1200000</v>
      </c>
      <c r="S50" s="86">
        <v>0</v>
      </c>
      <c r="T50" s="101">
        <v>0</v>
      </c>
    </row>
    <row r="51" spans="1:22" ht="24" customHeight="1" x14ac:dyDescent="0.25">
      <c r="A51" s="193"/>
      <c r="B51" s="146" t="s">
        <v>93</v>
      </c>
      <c r="C51" s="87">
        <v>15000000</v>
      </c>
      <c r="D51" s="86">
        <f t="shared" si="16"/>
        <v>15000000</v>
      </c>
      <c r="E51" s="87">
        <v>15000000</v>
      </c>
      <c r="F51" s="86">
        <v>0</v>
      </c>
      <c r="G51" s="86">
        <v>0</v>
      </c>
      <c r="H51" s="87">
        <v>662718.18999999994</v>
      </c>
      <c r="I51" s="98">
        <f t="shared" si="15"/>
        <v>0</v>
      </c>
      <c r="J51" s="86">
        <v>0</v>
      </c>
      <c r="K51" s="101">
        <v>0</v>
      </c>
      <c r="L51" s="86">
        <v>0</v>
      </c>
      <c r="M51" s="86">
        <v>0</v>
      </c>
      <c r="N51" s="86">
        <v>0</v>
      </c>
      <c r="O51" s="86">
        <v>0</v>
      </c>
      <c r="P51" s="86">
        <v>0</v>
      </c>
      <c r="Q51"/>
      <c r="R51" s="132">
        <v>4500000</v>
      </c>
      <c r="S51" s="86">
        <v>0</v>
      </c>
      <c r="T51" s="101">
        <v>0</v>
      </c>
    </row>
    <row r="52" spans="1:22" s="45" customFormat="1" ht="24" customHeight="1" x14ac:dyDescent="0.25">
      <c r="A52" s="88" t="s">
        <v>29</v>
      </c>
      <c r="B52" s="146" t="s">
        <v>94</v>
      </c>
      <c r="C52" s="87">
        <v>2264500</v>
      </c>
      <c r="D52" s="86">
        <f t="shared" si="16"/>
        <v>2264500</v>
      </c>
      <c r="E52" s="87">
        <v>2264500</v>
      </c>
      <c r="F52" s="86">
        <v>0</v>
      </c>
      <c r="G52" s="86">
        <v>0</v>
      </c>
      <c r="H52" s="87">
        <v>141626.23000000001</v>
      </c>
      <c r="I52" s="98">
        <f t="shared" si="15"/>
        <v>0</v>
      </c>
      <c r="J52" s="86">
        <v>0</v>
      </c>
      <c r="K52" s="101">
        <v>0</v>
      </c>
      <c r="L52" s="86">
        <v>0</v>
      </c>
      <c r="M52" s="86">
        <v>0</v>
      </c>
      <c r="N52" s="86">
        <v>0</v>
      </c>
      <c r="O52" s="86">
        <v>0</v>
      </c>
      <c r="P52" s="86">
        <v>0</v>
      </c>
      <c r="R52" s="132">
        <v>679350</v>
      </c>
      <c r="S52" s="86">
        <v>0</v>
      </c>
      <c r="T52" s="101">
        <v>0</v>
      </c>
    </row>
    <row r="53" spans="1:22" ht="24" customHeight="1" x14ac:dyDescent="0.25">
      <c r="A53" s="88" t="s">
        <v>31</v>
      </c>
      <c r="B53" s="145" t="s">
        <v>95</v>
      </c>
      <c r="C53" s="86">
        <v>1000000</v>
      </c>
      <c r="D53" s="86">
        <f t="shared" si="16"/>
        <v>1000000</v>
      </c>
      <c r="E53" s="86">
        <v>1000000</v>
      </c>
      <c r="F53" s="86">
        <v>0</v>
      </c>
      <c r="G53" s="86">
        <v>0</v>
      </c>
      <c r="H53" s="86">
        <v>484086.69</v>
      </c>
      <c r="I53" s="98">
        <f t="shared" si="15"/>
        <v>0</v>
      </c>
      <c r="J53" s="86">
        <v>0</v>
      </c>
      <c r="K53" s="101">
        <v>0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/>
      <c r="R53" s="132">
        <v>300000</v>
      </c>
      <c r="S53" s="86">
        <v>0</v>
      </c>
      <c r="T53" s="101">
        <v>0</v>
      </c>
    </row>
    <row r="54" spans="1:22" ht="24" customHeight="1" x14ac:dyDescent="0.25">
      <c r="A54" s="88" t="s">
        <v>33</v>
      </c>
      <c r="B54" s="145" t="s">
        <v>96</v>
      </c>
      <c r="C54" s="86">
        <v>6589000</v>
      </c>
      <c r="D54" s="86">
        <f t="shared" si="16"/>
        <v>6589000</v>
      </c>
      <c r="E54" s="86">
        <v>6589000</v>
      </c>
      <c r="F54" s="86">
        <v>0</v>
      </c>
      <c r="G54" s="86">
        <v>0</v>
      </c>
      <c r="H54" s="86">
        <v>405327.85</v>
      </c>
      <c r="I54" s="98">
        <f t="shared" si="15"/>
        <v>0</v>
      </c>
      <c r="J54" s="86">
        <v>0</v>
      </c>
      <c r="K54" s="101">
        <v>0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/>
      <c r="R54" s="132">
        <v>1976700</v>
      </c>
      <c r="S54" s="86">
        <v>0</v>
      </c>
      <c r="T54" s="101">
        <v>0</v>
      </c>
    </row>
    <row r="55" spans="1:22" ht="24" customHeight="1" x14ac:dyDescent="0.25">
      <c r="A55" s="88" t="s">
        <v>36</v>
      </c>
      <c r="B55" s="145" t="s">
        <v>97</v>
      </c>
      <c r="C55" s="86">
        <v>7200000</v>
      </c>
      <c r="D55" s="86">
        <f t="shared" si="16"/>
        <v>7200000</v>
      </c>
      <c r="E55" s="86">
        <v>7200000</v>
      </c>
      <c r="F55" s="86">
        <v>0</v>
      </c>
      <c r="G55" s="86">
        <v>0</v>
      </c>
      <c r="H55" s="86">
        <v>47765.03</v>
      </c>
      <c r="I55" s="98">
        <f t="shared" si="15"/>
        <v>0</v>
      </c>
      <c r="J55" s="86">
        <v>0</v>
      </c>
      <c r="K55" s="101">
        <v>0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/>
      <c r="R55" s="132">
        <v>2160000</v>
      </c>
      <c r="S55" s="86">
        <v>0</v>
      </c>
      <c r="T55" s="101">
        <v>0</v>
      </c>
    </row>
    <row r="56" spans="1:22" ht="24" customHeight="1" thickBot="1" x14ac:dyDescent="0.3">
      <c r="A56" s="88" t="s">
        <v>39</v>
      </c>
      <c r="B56" s="145" t="s">
        <v>98</v>
      </c>
      <c r="C56" s="86">
        <v>11000000</v>
      </c>
      <c r="D56" s="86">
        <v>11000000.029999999</v>
      </c>
      <c r="E56" s="86">
        <v>11000000.029999999</v>
      </c>
      <c r="F56" s="86">
        <v>0</v>
      </c>
      <c r="G56" s="86">
        <v>0</v>
      </c>
      <c r="H56" s="86">
        <v>0</v>
      </c>
      <c r="I56" s="98">
        <f t="shared" si="15"/>
        <v>0</v>
      </c>
      <c r="J56" s="102">
        <v>0</v>
      </c>
      <c r="K56" s="103">
        <v>0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/>
      <c r="R56" s="132">
        <v>3300000</v>
      </c>
      <c r="S56" s="102">
        <v>0</v>
      </c>
      <c r="T56" s="103">
        <v>0</v>
      </c>
    </row>
    <row r="57" spans="1:22" ht="24" customHeight="1" thickBot="1" x14ac:dyDescent="0.3">
      <c r="A57" s="89"/>
      <c r="B57" s="147" t="s">
        <v>87</v>
      </c>
      <c r="C57" s="104">
        <f t="shared" ref="C57:G57" si="17">SUM(C49:C56)</f>
        <v>48178500</v>
      </c>
      <c r="D57" s="104">
        <f>SUM(D49:D56)</f>
        <v>48178500.030000001</v>
      </c>
      <c r="E57" s="104">
        <v>48178500.030000001</v>
      </c>
      <c r="F57" s="104">
        <f t="shared" si="17"/>
        <v>0</v>
      </c>
      <c r="G57" s="104">
        <f t="shared" si="17"/>
        <v>0</v>
      </c>
      <c r="H57" s="104">
        <f>SUM(H49:H56)</f>
        <v>1881321.9000000001</v>
      </c>
      <c r="I57" s="104">
        <f>SUM(I49:I56)</f>
        <v>0</v>
      </c>
      <c r="J57" s="104">
        <v>0</v>
      </c>
      <c r="K57" s="105">
        <v>0</v>
      </c>
      <c r="L57" s="104">
        <f t="shared" ref="L57:P57" si="18">SUM(L49:L56)</f>
        <v>0</v>
      </c>
      <c r="M57" s="104">
        <f t="shared" si="18"/>
        <v>0</v>
      </c>
      <c r="N57" s="104">
        <f t="shared" si="18"/>
        <v>0</v>
      </c>
      <c r="O57" s="104">
        <f t="shared" si="18"/>
        <v>0</v>
      </c>
      <c r="P57" s="104">
        <f t="shared" si="18"/>
        <v>0</v>
      </c>
      <c r="Q57"/>
      <c r="R57" s="136">
        <v>14453550</v>
      </c>
      <c r="S57" s="104">
        <v>0</v>
      </c>
      <c r="T57" s="105">
        <v>0</v>
      </c>
    </row>
    <row r="58" spans="1:22" ht="15.75" customHeight="1" x14ac:dyDescent="0.25">
      <c r="C58" s="68"/>
      <c r="D58" s="68"/>
      <c r="E58" s="68"/>
      <c r="F58" s="68"/>
      <c r="G58" s="68"/>
      <c r="H58" s="68"/>
      <c r="I58" s="68"/>
      <c r="J58" s="68"/>
      <c r="K58" s="69"/>
      <c r="L58" s="69"/>
      <c r="M58" s="70"/>
      <c r="N58" s="70"/>
      <c r="O58" s="70"/>
      <c r="P58" s="70"/>
      <c r="Q58" s="70"/>
      <c r="R58" s="71"/>
      <c r="S58" s="72"/>
      <c r="T58" s="68"/>
    </row>
    <row r="59" spans="1:22" ht="15.75" thickBot="1" x14ac:dyDescent="0.3"/>
    <row r="60" spans="1:22" ht="15.75" thickBot="1" x14ac:dyDescent="0.3">
      <c r="A60" s="2"/>
      <c r="B60" s="163" t="s">
        <v>1</v>
      </c>
      <c r="C60" s="163" t="s">
        <v>2</v>
      </c>
      <c r="D60" s="163" t="s">
        <v>3</v>
      </c>
      <c r="E60" s="3"/>
      <c r="F60" s="3"/>
      <c r="G60" s="163" t="s">
        <v>4</v>
      </c>
      <c r="H60" s="163"/>
      <c r="I60" s="163"/>
      <c r="J60" s="163"/>
      <c r="K60" s="163"/>
      <c r="L60" s="166" t="s">
        <v>5</v>
      </c>
      <c r="M60" s="167"/>
      <c r="N60" s="4"/>
      <c r="O60" s="4"/>
      <c r="P60" s="173" t="s">
        <v>6</v>
      </c>
      <c r="Q60" s="167"/>
      <c r="R60" s="167"/>
      <c r="S60" s="174"/>
      <c r="T60" s="175" t="s">
        <v>7</v>
      </c>
    </row>
    <row r="61" spans="1:22" ht="39" thickBot="1" x14ac:dyDescent="0.3">
      <c r="A61" s="5" t="s">
        <v>8</v>
      </c>
      <c r="B61" s="151"/>
      <c r="C61" s="151"/>
      <c r="D61" s="151"/>
      <c r="E61" s="6" t="s">
        <v>9</v>
      </c>
      <c r="F61" s="6" t="s">
        <v>10</v>
      </c>
      <c r="G61" s="164"/>
      <c r="H61" s="164"/>
      <c r="I61" s="164"/>
      <c r="J61" s="164"/>
      <c r="K61" s="164"/>
      <c r="L61" s="178" t="s">
        <v>11</v>
      </c>
      <c r="M61" s="180" t="s">
        <v>12</v>
      </c>
      <c r="N61" s="182" t="s">
        <v>13</v>
      </c>
      <c r="O61" s="184" t="s">
        <v>14</v>
      </c>
      <c r="P61" s="109" t="s">
        <v>15</v>
      </c>
      <c r="Q61" s="186" t="s">
        <v>16</v>
      </c>
      <c r="R61" s="115" t="s">
        <v>17</v>
      </c>
      <c r="S61" s="121" t="s">
        <v>18</v>
      </c>
      <c r="T61" s="176"/>
    </row>
    <row r="62" spans="1:22" ht="15.75" thickBot="1" x14ac:dyDescent="0.3">
      <c r="A62" s="8"/>
      <c r="B62" s="152"/>
      <c r="C62" s="152"/>
      <c r="D62" s="152"/>
      <c r="E62" s="9"/>
      <c r="F62" s="9"/>
      <c r="G62" s="165"/>
      <c r="H62" s="165"/>
      <c r="I62" s="165"/>
      <c r="J62" s="165"/>
      <c r="K62" s="165"/>
      <c r="L62" s="179"/>
      <c r="M62" s="181"/>
      <c r="N62" s="183"/>
      <c r="O62" s="185"/>
      <c r="P62" s="110"/>
      <c r="Q62" s="187"/>
      <c r="R62" s="116">
        <v>0.3</v>
      </c>
      <c r="S62" s="121">
        <v>0.2</v>
      </c>
      <c r="T62" s="177"/>
    </row>
    <row r="63" spans="1:22" ht="29.25" customHeight="1" thickBot="1" x14ac:dyDescent="0.3">
      <c r="A63" s="159" t="s">
        <v>88</v>
      </c>
      <c r="B63" s="160"/>
      <c r="C63" s="73">
        <v>275366429</v>
      </c>
      <c r="D63" s="73">
        <f>SUM(D39:D62)</f>
        <v>100100525.39</v>
      </c>
      <c r="E63" s="74">
        <v>89737759.209999993</v>
      </c>
      <c r="F63" s="73">
        <f>SUM(F39:F62)</f>
        <v>16521199.860000001</v>
      </c>
      <c r="G63" s="73">
        <f>SUM(G39:G62)</f>
        <v>73552869.989999995</v>
      </c>
      <c r="H63" s="73">
        <v>11801211.73</v>
      </c>
      <c r="I63" s="73">
        <f>SUM(I39:I62)</f>
        <v>9884523.7400000002</v>
      </c>
      <c r="J63" s="73">
        <f>SUM(J39:J62)</f>
        <v>1916703.49</v>
      </c>
      <c r="K63" s="75">
        <f>SUM(K39:K62)</f>
        <v>85354085.720000014</v>
      </c>
      <c r="L63" s="75">
        <v>68861597.799999997</v>
      </c>
      <c r="M63" s="75">
        <v>120574190.53000003</v>
      </c>
      <c r="N63" s="75">
        <f>SUM(N39:N62)</f>
        <v>32307193.200000003</v>
      </c>
      <c r="O63" s="75">
        <f>SUM(O39:O62)</f>
        <v>40811239.070000008</v>
      </c>
      <c r="P63" s="76">
        <v>75791646.849999994</v>
      </c>
      <c r="Q63" s="75">
        <f>SUM(Q39:Q62)</f>
        <v>263717907.96000004</v>
      </c>
      <c r="R63" s="77">
        <v>82609928.700000003</v>
      </c>
      <c r="S63" s="77">
        <v>13772319.560000002</v>
      </c>
      <c r="T63" s="73">
        <v>103224324.52400002</v>
      </c>
      <c r="V63" s="40"/>
    </row>
    <row r="64" spans="1:22" ht="29.25" customHeight="1" thickBot="1" x14ac:dyDescent="0.3">
      <c r="A64" s="159" t="s">
        <v>89</v>
      </c>
      <c r="B64" s="160"/>
      <c r="C64" s="73">
        <v>48178500</v>
      </c>
      <c r="D64" s="73"/>
      <c r="E64" s="73">
        <v>48178500.030000001</v>
      </c>
      <c r="F64" s="73"/>
      <c r="G64" s="73"/>
      <c r="H64" s="73">
        <v>1881321.9000000001</v>
      </c>
      <c r="I64" s="73"/>
      <c r="J64" s="73"/>
      <c r="K64" s="73"/>
      <c r="L64" s="73">
        <v>0</v>
      </c>
      <c r="M64" s="73">
        <v>0</v>
      </c>
      <c r="N64" s="73"/>
      <c r="O64" s="73"/>
      <c r="P64" s="73">
        <v>0</v>
      </c>
      <c r="Q64" s="73">
        <v>0</v>
      </c>
      <c r="R64" s="77">
        <v>14453550</v>
      </c>
      <c r="S64" s="77">
        <v>0</v>
      </c>
      <c r="T64" s="73">
        <v>0</v>
      </c>
    </row>
    <row r="65" spans="1:20" ht="29.25" customHeight="1" thickBot="1" x14ac:dyDescent="0.3">
      <c r="A65" s="161" t="s">
        <v>87</v>
      </c>
      <c r="B65" s="162"/>
      <c r="C65" s="78">
        <f>C63+C64</f>
        <v>323544929</v>
      </c>
      <c r="D65" s="78">
        <f t="shared" ref="D65:T65" si="19">D63+D64</f>
        <v>100100525.39</v>
      </c>
      <c r="E65" s="78">
        <f t="shared" si="19"/>
        <v>137916259.24000001</v>
      </c>
      <c r="F65" s="78">
        <f t="shared" si="19"/>
        <v>16521199.860000001</v>
      </c>
      <c r="G65" s="78">
        <f t="shared" si="19"/>
        <v>73552869.989999995</v>
      </c>
      <c r="H65" s="78">
        <f t="shared" si="19"/>
        <v>13682533.630000001</v>
      </c>
      <c r="I65" s="78">
        <f t="shared" si="19"/>
        <v>9884523.7400000002</v>
      </c>
      <c r="J65" s="78">
        <f t="shared" si="19"/>
        <v>1916703.49</v>
      </c>
      <c r="K65" s="78">
        <f t="shared" si="19"/>
        <v>85354085.720000014</v>
      </c>
      <c r="L65" s="78">
        <f t="shared" si="19"/>
        <v>68861597.799999997</v>
      </c>
      <c r="M65" s="78">
        <f t="shared" si="19"/>
        <v>120574190.53000003</v>
      </c>
      <c r="N65" s="78">
        <f t="shared" si="19"/>
        <v>32307193.200000003</v>
      </c>
      <c r="O65" s="78">
        <f t="shared" si="19"/>
        <v>40811239.070000008</v>
      </c>
      <c r="P65" s="139">
        <f t="shared" si="19"/>
        <v>75791646.849999994</v>
      </c>
      <c r="Q65" s="78">
        <f t="shared" si="19"/>
        <v>263717907.96000004</v>
      </c>
      <c r="R65" s="137">
        <f t="shared" si="19"/>
        <v>97063478.700000003</v>
      </c>
      <c r="S65" s="137">
        <f t="shared" si="19"/>
        <v>13772319.560000002</v>
      </c>
      <c r="T65" s="78">
        <f t="shared" si="19"/>
        <v>103224324.52400002</v>
      </c>
    </row>
    <row r="66" spans="1:20" ht="28.5" customHeight="1" thickBot="1" x14ac:dyDescent="0.3">
      <c r="R66" s="171">
        <f>R65+S65</f>
        <v>110835798.26000001</v>
      </c>
      <c r="S66" s="195"/>
    </row>
  </sheetData>
  <mergeCells count="50">
    <mergeCell ref="A1:T1"/>
    <mergeCell ref="B2:B4"/>
    <mergeCell ref="C2:C4"/>
    <mergeCell ref="D2:D4"/>
    <mergeCell ref="G2:K4"/>
    <mergeCell ref="L2:M2"/>
    <mergeCell ref="P2:S2"/>
    <mergeCell ref="T2:T4"/>
    <mergeCell ref="L3:L4"/>
    <mergeCell ref="M3:M4"/>
    <mergeCell ref="N3:N4"/>
    <mergeCell ref="O3:O4"/>
    <mergeCell ref="Q3:Q4"/>
    <mergeCell ref="A12:A13"/>
    <mergeCell ref="A14:A15"/>
    <mergeCell ref="B60:B62"/>
    <mergeCell ref="R66:S66"/>
    <mergeCell ref="A8:A9"/>
    <mergeCell ref="A43:T43"/>
    <mergeCell ref="R41:S41"/>
    <mergeCell ref="P60:S60"/>
    <mergeCell ref="T60:T62"/>
    <mergeCell ref="L61:L62"/>
    <mergeCell ref="M61:M62"/>
    <mergeCell ref="N61:N62"/>
    <mergeCell ref="O61:O62"/>
    <mergeCell ref="Q61:Q62"/>
    <mergeCell ref="T44:T46"/>
    <mergeCell ref="J44:J45"/>
    <mergeCell ref="K44:K46"/>
    <mergeCell ref="A50:A51"/>
    <mergeCell ref="L44:L46"/>
    <mergeCell ref="A63:B63"/>
    <mergeCell ref="A64:B64"/>
    <mergeCell ref="A65:B65"/>
    <mergeCell ref="G60:K62"/>
    <mergeCell ref="L60:M60"/>
    <mergeCell ref="D60:D62"/>
    <mergeCell ref="C60:C62"/>
    <mergeCell ref="M44:M46"/>
    <mergeCell ref="B44:B46"/>
    <mergeCell ref="C44:C46"/>
    <mergeCell ref="F44:F46"/>
    <mergeCell ref="G44:G46"/>
    <mergeCell ref="I44:I45"/>
    <mergeCell ref="N44:N46"/>
    <mergeCell ref="O44:O46"/>
    <mergeCell ref="P44:P46"/>
    <mergeCell ref="R44:R45"/>
    <mergeCell ref="S44:S45"/>
  </mergeCells>
  <pageMargins left="0.70866141732283472" right="0.70866141732283472" top="0.70866141732283472" bottom="0.70866141732283472" header="0.31496062992125984" footer="0.31496062992125984"/>
  <pageSetup paperSize="8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Rekapitulacija tab.II i III</vt:lpstr>
      <vt:lpstr>'Rekapitulacija tab.II i III'!oraexcel</vt:lpstr>
      <vt:lpstr>'Rekapitulacija tab.II i III'!oraexcel_11</vt:lpstr>
      <vt:lpstr>'Rekapitulacija tab.II i III'!oraexcel_9</vt:lpstr>
      <vt:lpstr>'Rekapitulacija tab.II i III'!orana_ex</vt:lpstr>
      <vt:lpstr>'Rekapitulacija tab.II i III'!orana_ex_4</vt:lpstr>
      <vt:lpstr>'Rekapitulacija tab.II i III'!orana_ex_5</vt:lpstr>
      <vt:lpstr>'Rekapitulacija tab.II i III'!Print_Area</vt:lpstr>
      <vt:lpstr>'Rekapitulacija tab.II i III'!Print_Titles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Vlatka Šelimber</cp:lastModifiedBy>
  <cp:lastPrinted>2019-03-13T07:22:30Z</cp:lastPrinted>
  <dcterms:created xsi:type="dcterms:W3CDTF">2019-03-12T13:56:30Z</dcterms:created>
  <dcterms:modified xsi:type="dcterms:W3CDTF">2019-03-15T08:04:36Z</dcterms:modified>
</cp:coreProperties>
</file>